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E:\Mario Worker\Super Mario Worker Project\作品汇总工作目录\MW杯相关汇总\数据汇总\"/>
    </mc:Choice>
  </mc:AlternateContent>
  <xr:revisionPtr revIDLastSave="0" documentId="13_ncr:1_{CFF761F7-CAC7-46F9-B3C6-5238806135BB}" xr6:coauthVersionLast="47" xr6:coauthVersionMax="47" xr10:uidLastSave="{00000000-0000-0000-0000-000000000000}"/>
  <bookViews>
    <workbookView xWindow="690" yWindow="3210" windowWidth="21600" windowHeight="11295" xr2:uid="{00000000-000D-0000-FFFF-FFFF00000000}"/>
  </bookViews>
  <sheets>
    <sheet name="赛程" sheetId="10" r:id="rId1"/>
    <sheet name="总榜" sheetId="11" r:id="rId2"/>
    <sheet name="对阵图" sheetId="14" r:id="rId3"/>
    <sheet name="关卡排行榜" sheetId="12" r:id="rId4"/>
    <sheet name="评委数据" sheetId="13" r:id="rId5"/>
    <sheet name="热身赛" sheetId="2" r:id="rId6"/>
    <sheet name="资格赛" sheetId="3" r:id="rId7"/>
    <sheet name="初赛总表" sheetId="4" r:id="rId8"/>
    <sheet name="初赛第一题" sheetId="5" r:id="rId9"/>
    <sheet name="初赛第二题" sheetId="6" r:id="rId10"/>
    <sheet name="初赛第三题" sheetId="7" r:id="rId11"/>
    <sheet name="复赛" sheetId="8" r:id="rId12"/>
    <sheet name="决赛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9" i="9" l="1"/>
  <c r="AF18" i="9"/>
  <c r="AF17" i="9"/>
  <c r="AH16" i="9"/>
  <c r="AG16" i="9"/>
  <c r="AF16" i="9"/>
  <c r="AF15" i="9"/>
  <c r="AF14" i="9"/>
  <c r="AF13" i="9"/>
  <c r="AH12" i="9"/>
  <c r="AG12" i="9"/>
  <c r="AF12" i="9"/>
  <c r="AF11" i="9"/>
  <c r="AF10" i="9"/>
  <c r="AF9" i="9"/>
  <c r="AH8" i="9"/>
  <c r="AG8" i="9"/>
  <c r="AF8" i="9"/>
  <c r="AF7" i="9"/>
  <c r="T7" i="9"/>
  <c r="S7" i="9"/>
  <c r="R7" i="9"/>
  <c r="AF6" i="9"/>
  <c r="T6" i="9"/>
  <c r="S6" i="9"/>
  <c r="R6" i="9"/>
  <c r="AF5" i="9"/>
  <c r="T5" i="9"/>
  <c r="S5" i="9"/>
  <c r="R5" i="9"/>
  <c r="AH4" i="9"/>
  <c r="AG4" i="9"/>
  <c r="AF4" i="9"/>
  <c r="T4" i="9"/>
  <c r="S4" i="9"/>
  <c r="R4" i="9"/>
  <c r="AA21" i="8"/>
  <c r="AC20" i="8"/>
  <c r="AB20" i="8"/>
  <c r="AA20" i="8"/>
  <c r="AA19" i="8"/>
  <c r="AC18" i="8"/>
  <c r="AB18" i="8"/>
  <c r="AA18" i="8"/>
  <c r="AA17" i="8"/>
  <c r="AC16" i="8"/>
  <c r="AB16" i="8"/>
  <c r="AA16" i="8"/>
  <c r="AA15" i="8"/>
  <c r="AC14" i="8"/>
  <c r="AB14" i="8"/>
  <c r="AA14" i="8"/>
  <c r="AA13" i="8"/>
  <c r="AC12" i="8"/>
  <c r="AB12" i="8"/>
  <c r="AA12" i="8"/>
  <c r="O12" i="8"/>
  <c r="N12" i="8"/>
  <c r="M12" i="8"/>
  <c r="L12" i="8"/>
  <c r="AA11" i="8"/>
  <c r="O11" i="8"/>
  <c r="N11" i="8"/>
  <c r="M11" i="8"/>
  <c r="L11" i="8"/>
  <c r="AC10" i="8"/>
  <c r="AB10" i="8"/>
  <c r="AA10" i="8"/>
  <c r="O10" i="8"/>
  <c r="N10" i="8"/>
  <c r="M10" i="8"/>
  <c r="L10" i="8"/>
  <c r="AA9" i="8"/>
  <c r="O9" i="8"/>
  <c r="N9" i="8"/>
  <c r="M9" i="8"/>
  <c r="L9" i="8"/>
  <c r="AC8" i="8"/>
  <c r="AB8" i="8"/>
  <c r="AA8" i="8"/>
  <c r="O8" i="8"/>
  <c r="N8" i="8"/>
  <c r="M8" i="8"/>
  <c r="L8" i="8"/>
  <c r="AA7" i="8"/>
  <c r="O7" i="8"/>
  <c r="N7" i="8"/>
  <c r="M7" i="8"/>
  <c r="L7" i="8"/>
  <c r="AC6" i="8"/>
  <c r="AB6" i="8"/>
  <c r="AA6" i="8"/>
  <c r="O6" i="8"/>
  <c r="N6" i="8"/>
  <c r="M6" i="8"/>
  <c r="L6" i="8"/>
  <c r="AA5" i="8"/>
  <c r="O5" i="8"/>
  <c r="N5" i="8"/>
  <c r="M5" i="8"/>
  <c r="L5" i="8"/>
  <c r="AC4" i="8"/>
  <c r="AB4" i="8"/>
  <c r="AA4" i="8"/>
  <c r="O4" i="8"/>
  <c r="N4" i="8"/>
  <c r="M4" i="8"/>
  <c r="L4" i="8"/>
  <c r="L35" i="7"/>
  <c r="N34" i="7"/>
  <c r="M34" i="7"/>
  <c r="L34" i="7"/>
  <c r="L33" i="7"/>
  <c r="N32" i="7"/>
  <c r="M32" i="7"/>
  <c r="L32" i="7"/>
  <c r="L31" i="7"/>
  <c r="N30" i="7"/>
  <c r="M30" i="7"/>
  <c r="L30" i="7"/>
  <c r="L29" i="7"/>
  <c r="N28" i="7"/>
  <c r="M28" i="7"/>
  <c r="L28" i="7"/>
  <c r="L27" i="7"/>
  <c r="N26" i="7"/>
  <c r="M26" i="7"/>
  <c r="L26" i="7"/>
  <c r="N24" i="7"/>
  <c r="M24" i="7"/>
  <c r="L24" i="7"/>
  <c r="L23" i="7"/>
  <c r="N22" i="7"/>
  <c r="M22" i="7"/>
  <c r="L22" i="7"/>
  <c r="L21" i="7"/>
  <c r="N20" i="7"/>
  <c r="M20" i="7"/>
  <c r="L20" i="7"/>
  <c r="L19" i="7"/>
  <c r="N18" i="7"/>
  <c r="M18" i="7"/>
  <c r="L18" i="7"/>
  <c r="L17" i="7"/>
  <c r="N16" i="7"/>
  <c r="M16" i="7"/>
  <c r="L16" i="7"/>
  <c r="L15" i="7"/>
  <c r="N14" i="7"/>
  <c r="M14" i="7"/>
  <c r="L14" i="7"/>
  <c r="L13" i="7"/>
  <c r="M12" i="7"/>
  <c r="N12" i="7" s="1"/>
  <c r="L12" i="7"/>
  <c r="L11" i="7"/>
  <c r="N10" i="7"/>
  <c r="M10" i="7"/>
  <c r="L10" i="7"/>
  <c r="L9" i="7"/>
  <c r="N8" i="7"/>
  <c r="M8" i="7"/>
  <c r="L8" i="7"/>
  <c r="L7" i="7"/>
  <c r="N6" i="7"/>
  <c r="M6" i="7"/>
  <c r="L6" i="7"/>
  <c r="L5" i="7"/>
  <c r="N4" i="7"/>
  <c r="M4" i="7"/>
  <c r="L4" i="7"/>
  <c r="L35" i="6"/>
  <c r="N34" i="6"/>
  <c r="M34" i="6"/>
  <c r="L34" i="6"/>
  <c r="L33" i="6"/>
  <c r="N32" i="6"/>
  <c r="M32" i="6"/>
  <c r="L32" i="6"/>
  <c r="L31" i="6"/>
  <c r="N30" i="6"/>
  <c r="M30" i="6"/>
  <c r="L30" i="6"/>
  <c r="L29" i="6"/>
  <c r="N28" i="6"/>
  <c r="M28" i="6"/>
  <c r="L28" i="6"/>
  <c r="L27" i="6"/>
  <c r="N26" i="6"/>
  <c r="M26" i="6"/>
  <c r="L26" i="6"/>
  <c r="L25" i="6"/>
  <c r="N24" i="6"/>
  <c r="M24" i="6"/>
  <c r="L24" i="6"/>
  <c r="L23" i="6"/>
  <c r="N22" i="6"/>
  <c r="M22" i="6"/>
  <c r="L22" i="6"/>
  <c r="L21" i="6"/>
  <c r="N20" i="6"/>
  <c r="M20" i="6"/>
  <c r="L20" i="6"/>
  <c r="L19" i="6"/>
  <c r="N18" i="6"/>
  <c r="M18" i="6"/>
  <c r="L18" i="6"/>
  <c r="L17" i="6"/>
  <c r="N16" i="6"/>
  <c r="M16" i="6"/>
  <c r="L16" i="6"/>
  <c r="L15" i="6"/>
  <c r="N14" i="6"/>
  <c r="M14" i="6"/>
  <c r="L14" i="6"/>
  <c r="L13" i="6"/>
  <c r="N12" i="6"/>
  <c r="M12" i="6"/>
  <c r="L12" i="6"/>
  <c r="L11" i="6"/>
  <c r="N10" i="6"/>
  <c r="M10" i="6"/>
  <c r="L10" i="6"/>
  <c r="L9" i="6"/>
  <c r="N8" i="6"/>
  <c r="M8" i="6"/>
  <c r="L8" i="6"/>
  <c r="L7" i="6"/>
  <c r="N6" i="6"/>
  <c r="M6" i="6"/>
  <c r="L6" i="6"/>
  <c r="L5" i="6"/>
  <c r="N4" i="6"/>
  <c r="M4" i="6"/>
  <c r="L4" i="6"/>
  <c r="L37" i="5"/>
  <c r="N36" i="5"/>
  <c r="M36" i="5"/>
  <c r="L36" i="5"/>
  <c r="L35" i="5"/>
  <c r="N34" i="5"/>
  <c r="M34" i="5"/>
  <c r="L34" i="5"/>
  <c r="L33" i="5"/>
  <c r="N32" i="5"/>
  <c r="M32" i="5"/>
  <c r="L32" i="5"/>
  <c r="L31" i="5"/>
  <c r="N30" i="5"/>
  <c r="M30" i="5"/>
  <c r="L30" i="5"/>
  <c r="L29" i="5"/>
  <c r="N28" i="5"/>
  <c r="M28" i="5"/>
  <c r="L28" i="5"/>
  <c r="L27" i="5"/>
  <c r="N26" i="5"/>
  <c r="M26" i="5"/>
  <c r="L26" i="5"/>
  <c r="L25" i="5"/>
  <c r="L24" i="5"/>
  <c r="N23" i="5"/>
  <c r="M23" i="5"/>
  <c r="L23" i="5"/>
  <c r="L22" i="5"/>
  <c r="N21" i="5"/>
  <c r="M21" i="5"/>
  <c r="L21" i="5"/>
  <c r="L20" i="5"/>
  <c r="N19" i="5"/>
  <c r="M19" i="5"/>
  <c r="L19" i="5"/>
  <c r="L18" i="5"/>
  <c r="N17" i="5"/>
  <c r="M17" i="5"/>
  <c r="L17" i="5"/>
  <c r="L16" i="5"/>
  <c r="N15" i="5"/>
  <c r="M15" i="5"/>
  <c r="L15" i="5"/>
  <c r="L14" i="5"/>
  <c r="L13" i="5"/>
  <c r="N12" i="5"/>
  <c r="M12" i="5"/>
  <c r="L12" i="5"/>
  <c r="L11" i="5"/>
  <c r="N10" i="5"/>
  <c r="M10" i="5"/>
  <c r="L10" i="5"/>
  <c r="L9" i="5"/>
  <c r="N8" i="5"/>
  <c r="M8" i="5"/>
  <c r="L8" i="5"/>
  <c r="L7" i="5"/>
  <c r="N6" i="5"/>
  <c r="M6" i="5"/>
  <c r="L6" i="5"/>
  <c r="L5" i="5"/>
  <c r="N4" i="5"/>
  <c r="M4" i="5"/>
  <c r="L4" i="5"/>
  <c r="M51" i="4"/>
  <c r="L51" i="4"/>
  <c r="M50" i="4"/>
  <c r="L50" i="4"/>
  <c r="N49" i="4"/>
  <c r="M49" i="4"/>
  <c r="L49" i="4"/>
  <c r="M48" i="4"/>
  <c r="L48" i="4"/>
  <c r="M47" i="4"/>
  <c r="L47" i="4"/>
  <c r="N46" i="4"/>
  <c r="M46" i="4"/>
  <c r="L46" i="4"/>
  <c r="M45" i="4"/>
  <c r="L45" i="4"/>
  <c r="M44" i="4"/>
  <c r="L44" i="4"/>
  <c r="N43" i="4"/>
  <c r="M43" i="4"/>
  <c r="L43" i="4"/>
  <c r="M42" i="4"/>
  <c r="L42" i="4"/>
  <c r="M41" i="4"/>
  <c r="L41" i="4"/>
  <c r="M40" i="4"/>
  <c r="L40" i="4"/>
  <c r="M39" i="4"/>
  <c r="L39" i="4"/>
  <c r="M38" i="4"/>
  <c r="L38" i="4"/>
  <c r="N37" i="4"/>
  <c r="M37" i="4"/>
  <c r="L37" i="4"/>
  <c r="M36" i="4"/>
  <c r="L36" i="4"/>
  <c r="M35" i="4"/>
  <c r="L35" i="4"/>
  <c r="N34" i="4"/>
  <c r="M34" i="4"/>
  <c r="L34" i="4"/>
  <c r="M33" i="4"/>
  <c r="L33" i="4"/>
  <c r="M32" i="4"/>
  <c r="L32" i="4"/>
  <c r="N31" i="4"/>
  <c r="M31" i="4"/>
  <c r="L31" i="4"/>
  <c r="M30" i="4"/>
  <c r="L30" i="4"/>
  <c r="M29" i="4"/>
  <c r="L29" i="4"/>
  <c r="N28" i="4"/>
  <c r="M28" i="4"/>
  <c r="L28" i="4"/>
  <c r="M27" i="4"/>
  <c r="L27" i="4"/>
  <c r="M26" i="4"/>
  <c r="L26" i="4"/>
  <c r="M25" i="4"/>
  <c r="L25" i="4"/>
  <c r="M24" i="4"/>
  <c r="L24" i="4"/>
  <c r="M23" i="4"/>
  <c r="L23" i="4"/>
  <c r="N22" i="4"/>
  <c r="M22" i="4"/>
  <c r="L22" i="4"/>
  <c r="M21" i="4"/>
  <c r="L21" i="4"/>
  <c r="M20" i="4"/>
  <c r="L20" i="4"/>
  <c r="AC19" i="4"/>
  <c r="N19" i="4"/>
  <c r="M19" i="4"/>
  <c r="L19" i="4"/>
  <c r="AC18" i="4"/>
  <c r="M18" i="4"/>
  <c r="L18" i="4"/>
  <c r="N16" i="4" s="1"/>
  <c r="AC17" i="4"/>
  <c r="M17" i="4"/>
  <c r="L17" i="4"/>
  <c r="AC16" i="4"/>
  <c r="M16" i="4"/>
  <c r="L16" i="4"/>
  <c r="AC15" i="4"/>
  <c r="M15" i="4"/>
  <c r="L15" i="4"/>
  <c r="AC14" i="4"/>
  <c r="M14" i="4"/>
  <c r="L14" i="4"/>
  <c r="AC13" i="4"/>
  <c r="N13" i="4"/>
  <c r="M13" i="4"/>
  <c r="L13" i="4"/>
  <c r="AC12" i="4"/>
  <c r="M12" i="4"/>
  <c r="L12" i="4"/>
  <c r="AC11" i="4"/>
  <c r="M11" i="4"/>
  <c r="L11" i="4"/>
  <c r="AC10" i="4"/>
  <c r="N10" i="4"/>
  <c r="M10" i="4"/>
  <c r="L10" i="4"/>
  <c r="AC9" i="4"/>
  <c r="M9" i="4"/>
  <c r="L9" i="4"/>
  <c r="AC8" i="4"/>
  <c r="M8" i="4"/>
  <c r="L8" i="4"/>
  <c r="AC7" i="4"/>
  <c r="N7" i="4"/>
  <c r="M7" i="4"/>
  <c r="L7" i="4"/>
  <c r="AC6" i="4"/>
  <c r="M6" i="4"/>
  <c r="L6" i="4"/>
  <c r="AC5" i="4"/>
  <c r="M5" i="4"/>
  <c r="L5" i="4"/>
  <c r="AC4" i="4"/>
  <c r="N4" i="4"/>
  <c r="M4" i="4"/>
  <c r="L4" i="4"/>
  <c r="Y17" i="3"/>
  <c r="AA16" i="3"/>
  <c r="Z16" i="3"/>
  <c r="Y16" i="3"/>
  <c r="Y15" i="3"/>
  <c r="AA14" i="3"/>
  <c r="Z14" i="3"/>
  <c r="Y14" i="3"/>
  <c r="Y13" i="3"/>
  <c r="AA12" i="3"/>
  <c r="Z12" i="3"/>
  <c r="Y12" i="3"/>
  <c r="Y11" i="3"/>
  <c r="AA10" i="3"/>
  <c r="Z10" i="3"/>
  <c r="Y10" i="3"/>
  <c r="N10" i="3"/>
  <c r="M10" i="3"/>
  <c r="L10" i="3"/>
  <c r="Y9" i="3"/>
  <c r="N9" i="3"/>
  <c r="M9" i="3"/>
  <c r="L9" i="3"/>
  <c r="AA8" i="3"/>
  <c r="Z8" i="3"/>
  <c r="Y8" i="3"/>
  <c r="N8" i="3"/>
  <c r="M8" i="3"/>
  <c r="L8" i="3"/>
  <c r="Y7" i="3"/>
  <c r="N7" i="3"/>
  <c r="M7" i="3"/>
  <c r="L7" i="3"/>
  <c r="AA6" i="3"/>
  <c r="Z6" i="3"/>
  <c r="Y6" i="3"/>
  <c r="N6" i="3"/>
  <c r="M6" i="3"/>
  <c r="L6" i="3"/>
  <c r="Y5" i="3"/>
  <c r="N5" i="3"/>
  <c r="M5" i="3"/>
  <c r="L5" i="3"/>
  <c r="AA4" i="3"/>
  <c r="Z4" i="3"/>
  <c r="Y4" i="3"/>
  <c r="N4" i="3"/>
  <c r="M4" i="3"/>
  <c r="L4" i="3"/>
  <c r="Z27" i="2"/>
  <c r="AB26" i="2"/>
  <c r="AA26" i="2"/>
  <c r="Z26" i="2"/>
  <c r="Z25" i="2"/>
  <c r="AB24" i="2"/>
  <c r="AA24" i="2"/>
  <c r="Z24" i="2"/>
  <c r="Z23" i="2"/>
  <c r="AB22" i="2"/>
  <c r="AA22" i="2"/>
  <c r="Z22" i="2"/>
  <c r="Z21" i="2"/>
  <c r="AB20" i="2"/>
  <c r="AA20" i="2"/>
  <c r="Z20" i="2"/>
  <c r="Z19" i="2"/>
  <c r="AB18" i="2"/>
  <c r="AA18" i="2"/>
  <c r="Z18" i="2"/>
  <c r="Z17" i="2"/>
  <c r="AB16" i="2"/>
  <c r="AA16" i="2"/>
  <c r="Z16" i="2"/>
  <c r="Z15" i="2"/>
  <c r="N15" i="2"/>
  <c r="M15" i="2"/>
  <c r="L15" i="2"/>
  <c r="AB14" i="2"/>
  <c r="AA14" i="2"/>
  <c r="Z14" i="2"/>
  <c r="N14" i="2"/>
  <c r="M14" i="2"/>
  <c r="L14" i="2"/>
  <c r="Z13" i="2"/>
  <c r="N13" i="2"/>
  <c r="M13" i="2"/>
  <c r="L13" i="2"/>
  <c r="AB12" i="2"/>
  <c r="AA12" i="2"/>
  <c r="Z12" i="2"/>
  <c r="N12" i="2"/>
  <c r="M12" i="2"/>
  <c r="L12" i="2"/>
  <c r="Z11" i="2"/>
  <c r="N11" i="2"/>
  <c r="M11" i="2"/>
  <c r="L11" i="2"/>
  <c r="AB10" i="2"/>
  <c r="AA10" i="2"/>
  <c r="Z10" i="2"/>
  <c r="N10" i="2"/>
  <c r="M10" i="2"/>
  <c r="L10" i="2"/>
  <c r="Z9" i="2"/>
  <c r="N9" i="2"/>
  <c r="M9" i="2"/>
  <c r="L9" i="2"/>
  <c r="AB8" i="2"/>
  <c r="AA8" i="2"/>
  <c r="Z8" i="2"/>
  <c r="N8" i="2"/>
  <c r="M8" i="2"/>
  <c r="L8" i="2"/>
  <c r="Z7" i="2"/>
  <c r="N7" i="2"/>
  <c r="M7" i="2"/>
  <c r="L7" i="2"/>
  <c r="AB6" i="2"/>
  <c r="AA6" i="2"/>
  <c r="Z6" i="2"/>
  <c r="N6" i="2"/>
  <c r="M6" i="2"/>
  <c r="L6" i="2"/>
  <c r="Z5" i="2"/>
  <c r="N5" i="2"/>
  <c r="M5" i="2"/>
  <c r="L5" i="2"/>
  <c r="AB4" i="2"/>
  <c r="AA4" i="2"/>
  <c r="Z4" i="2"/>
  <c r="N4" i="2"/>
  <c r="M4" i="2"/>
  <c r="L4" i="2"/>
  <c r="D13" i="13"/>
  <c r="D12" i="13"/>
  <c r="D11" i="13"/>
  <c r="D10" i="13"/>
  <c r="D9" i="13"/>
  <c r="D8" i="13"/>
  <c r="D7" i="13"/>
  <c r="D6" i="13"/>
  <c r="D5" i="13"/>
  <c r="D4" i="13"/>
  <c r="H66" i="12"/>
  <c r="B66" i="12"/>
  <c r="H65" i="12"/>
  <c r="B65" i="12"/>
  <c r="H64" i="12"/>
  <c r="B64" i="12"/>
  <c r="H63" i="12"/>
  <c r="B63" i="12"/>
  <c r="H62" i="12"/>
  <c r="B62" i="12"/>
  <c r="H61" i="12"/>
  <c r="B61" i="12"/>
  <c r="H60" i="12"/>
  <c r="B60" i="12"/>
  <c r="H59" i="12"/>
  <c r="B59" i="12"/>
  <c r="H58" i="12"/>
  <c r="B58" i="12"/>
  <c r="H57" i="12"/>
  <c r="B57" i="12"/>
  <c r="H56" i="12"/>
  <c r="B56" i="12"/>
  <c r="H55" i="12"/>
  <c r="B55" i="12"/>
  <c r="H54" i="12"/>
  <c r="B54" i="12"/>
  <c r="H53" i="12"/>
  <c r="B53" i="12"/>
  <c r="H52" i="12"/>
  <c r="B52" i="12"/>
  <c r="H51" i="12"/>
  <c r="B51" i="12"/>
  <c r="H50" i="12"/>
  <c r="B50" i="12"/>
  <c r="H49" i="12"/>
  <c r="B49" i="12"/>
  <c r="H48" i="12"/>
  <c r="B48" i="12"/>
  <c r="H47" i="12"/>
  <c r="B47" i="12"/>
  <c r="H46" i="12"/>
  <c r="B46" i="12"/>
  <c r="H45" i="12"/>
  <c r="B45" i="12"/>
  <c r="H44" i="12"/>
  <c r="B44" i="12"/>
  <c r="H43" i="12"/>
  <c r="B43" i="12"/>
  <c r="H42" i="12"/>
  <c r="B42" i="12"/>
  <c r="H41" i="12"/>
  <c r="B41" i="12"/>
  <c r="H40" i="12"/>
  <c r="B40" i="12"/>
  <c r="H39" i="12"/>
  <c r="B39" i="12"/>
  <c r="H38" i="12"/>
  <c r="B38" i="12"/>
  <c r="H37" i="12"/>
  <c r="B37" i="12"/>
  <c r="H36" i="12"/>
  <c r="B36" i="12"/>
  <c r="H35" i="12"/>
  <c r="B35" i="12"/>
  <c r="H34" i="12"/>
  <c r="B34" i="12"/>
  <c r="H33" i="12"/>
  <c r="B33" i="12"/>
  <c r="H32" i="12"/>
  <c r="B32" i="12"/>
  <c r="H31" i="12"/>
  <c r="B31" i="12"/>
  <c r="H30" i="12"/>
  <c r="B30" i="12"/>
  <c r="H29" i="12"/>
  <c r="B29" i="12"/>
  <c r="H28" i="12"/>
  <c r="B28" i="12"/>
  <c r="H27" i="12"/>
  <c r="B27" i="12"/>
  <c r="H26" i="12"/>
  <c r="B26" i="12"/>
  <c r="H25" i="12"/>
  <c r="B25" i="12"/>
  <c r="H24" i="12"/>
  <c r="B24" i="12"/>
  <c r="H23" i="12"/>
  <c r="B23" i="12"/>
  <c r="H22" i="12"/>
  <c r="B22" i="12"/>
  <c r="H21" i="12"/>
  <c r="B21" i="12"/>
  <c r="H20" i="12"/>
  <c r="B20" i="12"/>
  <c r="H19" i="12"/>
  <c r="B19" i="12"/>
  <c r="H18" i="12"/>
  <c r="B18" i="12"/>
  <c r="H17" i="12"/>
  <c r="B17" i="12"/>
  <c r="H16" i="12"/>
  <c r="B16" i="12"/>
  <c r="H15" i="12"/>
  <c r="B15" i="12"/>
  <c r="H14" i="12"/>
  <c r="B14" i="12"/>
  <c r="H13" i="12"/>
  <c r="B13" i="12"/>
  <c r="H12" i="12"/>
  <c r="B12" i="12"/>
  <c r="H11" i="12"/>
  <c r="B11" i="12"/>
  <c r="H10" i="12"/>
  <c r="B10" i="12"/>
  <c r="H9" i="12"/>
  <c r="B9" i="12"/>
  <c r="H8" i="12"/>
  <c r="B8" i="12"/>
  <c r="H7" i="12"/>
  <c r="B7" i="12"/>
  <c r="H6" i="12"/>
  <c r="B6" i="12"/>
  <c r="H5" i="12"/>
  <c r="B5" i="12"/>
  <c r="H4" i="12"/>
  <c r="B4" i="12"/>
  <c r="H3" i="12"/>
  <c r="B3" i="12"/>
</calcChain>
</file>

<file path=xl/sharedStrings.xml><?xml version="1.0" encoding="utf-8"?>
<sst xmlns="http://schemas.openxmlformats.org/spreadsheetml/2006/main" count="1129" uniqueCount="224">
  <si>
    <t>2020年第九届MW杯赛程表</t>
  </si>
  <si>
    <t>比赛阶段</t>
  </si>
  <si>
    <t>内容</t>
  </si>
  <si>
    <t>开始时间</t>
  </si>
  <si>
    <t>结束时间</t>
  </si>
  <si>
    <t>报名赛</t>
  </si>
  <si>
    <t>热身赛</t>
  </si>
  <si>
    <t>报名</t>
  </si>
  <si>
    <t>报名选手签到</t>
  </si>
  <si>
    <t>抽签</t>
  </si>
  <si>
    <t>比赛</t>
  </si>
  <si>
    <t>评分</t>
  </si>
  <si>
    <t>晋级选手签到</t>
  </si>
  <si>
    <t>资格赛</t>
  </si>
  <si>
    <t>正式比赛</t>
  </si>
  <si>
    <t>初赛</t>
  </si>
  <si>
    <t>第一题公布</t>
  </si>
  <si>
    <t>第二题公布</t>
  </si>
  <si>
    <t>第三题公布</t>
  </si>
  <si>
    <t>复赛</t>
  </si>
  <si>
    <t>决赛</t>
  </si>
  <si>
    <t>选手</t>
  </si>
  <si>
    <t>总积分</t>
  </si>
  <si>
    <t>总排名</t>
  </si>
  <si>
    <t>战绩</t>
  </si>
  <si>
    <t>nmnmoooh</t>
  </si>
  <si>
    <t>亚军</t>
  </si>
  <si>
    <t>s小s飞s侠s</t>
  </si>
  <si>
    <t>冠军</t>
  </si>
  <si>
    <t>把僵尸炖了</t>
  </si>
  <si>
    <t>季军</t>
  </si>
  <si>
    <t>wyf01234567</t>
  </si>
  <si>
    <t>4强</t>
  </si>
  <si>
    <t>数字1528君</t>
  </si>
  <si>
    <t>9强</t>
  </si>
  <si>
    <t>无视我……</t>
  </si>
  <si>
    <t>绿色的糖果233</t>
  </si>
  <si>
    <t>yuyangmiau</t>
  </si>
  <si>
    <t>6463喝喝了</t>
  </si>
  <si>
    <t>JJ带我飞</t>
  </si>
  <si>
    <t>16强</t>
  </si>
  <si>
    <t>2333ty</t>
  </si>
  <si>
    <t>快乐mario9</t>
  </si>
  <si>
    <t>zqh——123</t>
  </si>
  <si>
    <t>色粉堵塞</t>
  </si>
  <si>
    <t>小鱼倾城</t>
  </si>
  <si>
    <t>排名</t>
  </si>
  <si>
    <t>关卡名称</t>
  </si>
  <si>
    <t>比赛轮次</t>
  </si>
  <si>
    <t>关卡作者</t>
  </si>
  <si>
    <t>关卡得分</t>
  </si>
  <si>
    <t>满分</t>
  </si>
  <si>
    <t>得分率</t>
  </si>
  <si>
    <t>1A-MCP-The 'Butterfly'.smwl</t>
  </si>
  <si>
    <t>2A-MUP-CUP.smwl</t>
  </si>
  <si>
    <t xml:space="preserve"> s小s飞s侠s</t>
  </si>
  <si>
    <t>nmnmoooh - Ritual of Rebirth</t>
  </si>
  <si>
    <t>2B-WCU-Pure maze.smwl</t>
  </si>
  <si>
    <t xml:space="preserve"> 把僵尸炖了</t>
  </si>
  <si>
    <t>C1-Sudden Death.smwl</t>
  </si>
  <si>
    <t>初赛第二题</t>
  </si>
  <si>
    <t xml:space="preserve"> 数字1528君</t>
  </si>
  <si>
    <t>D1-Funny 8-3.smwl</t>
  </si>
  <si>
    <t>初赛第三题</t>
  </si>
  <si>
    <t>D1-Shady Hills.smwl</t>
  </si>
  <si>
    <t>7-Very easy math lake.smwl</t>
  </si>
  <si>
    <t>B1-Mario.smwl</t>
  </si>
  <si>
    <t>1B-MUP-The Forgotten Island.smwl</t>
  </si>
  <si>
    <t>无视我233</t>
  </si>
  <si>
    <t>B1-Love.smwl</t>
  </si>
  <si>
    <t>A1-wanna-go-to-湖底捞.smwl</t>
  </si>
  <si>
    <t>B1-I.smwl</t>
  </si>
  <si>
    <t>初赛第一题</t>
  </si>
  <si>
    <t>C2-escape from the green room.smwl</t>
  </si>
  <si>
    <t>C1-Icy Summit.smwl</t>
  </si>
  <si>
    <t>7-Mldsdt-a Story of Astronaut.smwl</t>
  </si>
  <si>
    <t>玛丽的死对头</t>
  </si>
  <si>
    <t>C3-R-monopoly(大富翁).smwl</t>
  </si>
  <si>
    <t>3C-WUP-Lake Museum.smwl</t>
  </si>
  <si>
    <t xml:space="preserve"> wyf01234567</t>
  </si>
  <si>
    <t>A1-XXXX.smwl</t>
  </si>
  <si>
    <t>5-civil engineering 4.smwl</t>
  </si>
  <si>
    <t>3A-MCW-Biography.smwl</t>
  </si>
  <si>
    <t>3-LakeInTheDarkNight.smwl</t>
  </si>
  <si>
    <t>2C-MWC-曾经路过.smwl</t>
  </si>
  <si>
    <t>绿色的糖果</t>
  </si>
  <si>
    <t>11-MFT探险-85号蜘蛛网.smwl</t>
  </si>
  <si>
    <t>D1-5.smwl</t>
  </si>
  <si>
    <t>A2-Koopa Puzzle on Speed.smwl</t>
  </si>
  <si>
    <t>D2-Shell Lake.smwl</t>
  </si>
  <si>
    <t>D2-Lava Lake Battle.smwl</t>
  </si>
  <si>
    <t>C3-R-Portal2(传送门2).smwl</t>
  </si>
  <si>
    <t>C2-15 loves of mom.smwl</t>
  </si>
  <si>
    <t>A1-关卡名.smwl</t>
  </si>
  <si>
    <t>D2-Ice Lake.smwl</t>
  </si>
  <si>
    <t>4-sudoku.smwl</t>
  </si>
  <si>
    <t>A4-Ice Pyramid.smwl</t>
  </si>
  <si>
    <t xml:space="preserve"> 2333ty</t>
  </si>
  <si>
    <t>D4-lava-water castle.smwl</t>
  </si>
  <si>
    <t>B2-Moon beach.smwl</t>
  </si>
  <si>
    <t>A2-Repeat：Icy Cave.smwl</t>
  </si>
  <si>
    <t>3B-MUP-wonderful trip at Saturday.smwl</t>
  </si>
  <si>
    <t>8-night lake.smwl</t>
  </si>
  <si>
    <t>mushroom realm in the sky.smwl</t>
  </si>
  <si>
    <t>5-R-nekopara(猫娘乐园).smwl</t>
  </si>
  <si>
    <t>1C-MUP-R-Minecraft(我的世界).smwl</t>
  </si>
  <si>
    <t>9-a different lake-by xhy.smwl</t>
  </si>
  <si>
    <t>小皓宇Tom</t>
  </si>
  <si>
    <t>D4-Icy Land.smwl</t>
  </si>
  <si>
    <t>A2-Obsidian Pyramid.smwl</t>
  </si>
  <si>
    <t>12-.smwl</t>
  </si>
  <si>
    <t xml:space="preserve"> zqh——123</t>
  </si>
  <si>
    <t>A3-.smwl</t>
  </si>
  <si>
    <t>A4-Sand Pyramid.smwl</t>
  </si>
  <si>
    <t>A4-Sunset Running.smwl</t>
  </si>
  <si>
    <t>B3-Le Bateau Ondule.smwl</t>
  </si>
  <si>
    <t>mutation.smwl</t>
  </si>
  <si>
    <t>C3-R-PUBG(绝地求生).smwl</t>
  </si>
  <si>
    <t>C4-The Best Name.smwl</t>
  </si>
  <si>
    <t>Koopa Airship.smwl</t>
  </si>
  <si>
    <t>Happymario8-Mushroom Bridge</t>
  </si>
  <si>
    <t>6-Counting stars.smwl</t>
  </si>
  <si>
    <t xml:space="preserve"> 小鱼倾城</t>
  </si>
  <si>
    <t>D3-Ice cave puzzles.smwl</t>
  </si>
  <si>
    <t>D3-The tortoise jungle.smwl</t>
  </si>
  <si>
    <t>C2-In the sunk boat.smwl</t>
  </si>
  <si>
    <t>1-Haunted Lake.smwl</t>
  </si>
  <si>
    <t>JJ带我飞 - Poisonous Level</t>
  </si>
  <si>
    <t>B3-Lost City.smwl</t>
  </si>
  <si>
    <t>B3-Jungle Dancer.smwl</t>
  </si>
  <si>
    <t>10-no marks level.smwl</t>
  </si>
  <si>
    <t>2020年第九届评委数据</t>
  </si>
  <si>
    <t>评委名</t>
  </si>
  <si>
    <t>参与评分比赛题目</t>
  </si>
  <si>
    <t>参与评分关卡数量</t>
  </si>
  <si>
    <t>LLX奶油马里奥</t>
  </si>
  <si>
    <t>R大次郎</t>
  </si>
  <si>
    <t>天碧苑</t>
  </si>
  <si>
    <t>马里奥奥里马</t>
  </si>
  <si>
    <t>Fahlee_5</t>
  </si>
  <si>
    <t>我懂你不懂的lz</t>
  </si>
  <si>
    <t>评委1</t>
  </si>
  <si>
    <t>评委2</t>
  </si>
  <si>
    <t>总分</t>
  </si>
  <si>
    <t>名次</t>
  </si>
  <si>
    <t>评委</t>
  </si>
  <si>
    <t>分项得分</t>
  </si>
  <si>
    <t>最终得分</t>
  </si>
  <si>
    <t>选手码</t>
  </si>
  <si>
    <t>论坛用户名</t>
  </si>
  <si>
    <t>UID</t>
  </si>
  <si>
    <t>关卡名</t>
  </si>
  <si>
    <t>欣赏性</t>
  </si>
  <si>
    <t>设计水平</t>
  </si>
  <si>
    <t>创新性</t>
  </si>
  <si>
    <t>挑战性</t>
  </si>
  <si>
    <t>娱乐性</t>
  </si>
  <si>
    <t>加分</t>
  </si>
  <si>
    <t>扣分</t>
  </si>
  <si>
    <t>123568024（总）</t>
  </si>
  <si>
    <t xml:space="preserve"> 克洛伊Prime</t>
  </si>
  <si>
    <t>1168438795（办）</t>
  </si>
  <si>
    <t xml:space="preserve"> s小s飞s侠s（赛）</t>
  </si>
  <si>
    <t>LLX奶油马里奥（总）</t>
  </si>
  <si>
    <t>设计性</t>
  </si>
  <si>
    <t>游戏性</t>
  </si>
  <si>
    <t xml:space="preserve">nmnmoooh </t>
  </si>
  <si>
    <t xml:space="preserve"> nmnmoooh </t>
  </si>
  <si>
    <t>yuyangmiau（赛）</t>
  </si>
  <si>
    <t xml:space="preserve"> 玛丽的死对头</t>
  </si>
  <si>
    <t xml:space="preserve"> 快乐mario9</t>
  </si>
  <si>
    <t>组内排名</t>
  </si>
  <si>
    <t>A组</t>
  </si>
  <si>
    <t>B组</t>
  </si>
  <si>
    <t>第九届MW杯初赛积分榜</t>
  </si>
  <si>
    <t>A1</t>
  </si>
  <si>
    <t>B1</t>
  </si>
  <si>
    <t>D1</t>
  </si>
  <si>
    <t>A2</t>
  </si>
  <si>
    <t>B2</t>
  </si>
  <si>
    <t>C1</t>
  </si>
  <si>
    <t>A4</t>
  </si>
  <si>
    <t>B3</t>
  </si>
  <si>
    <t>A3</t>
  </si>
  <si>
    <t>B4</t>
  </si>
  <si>
    <t>C2</t>
  </si>
  <si>
    <t>Fahlee（预备）</t>
  </si>
  <si>
    <t>C组</t>
  </si>
  <si>
    <t>D组</t>
  </si>
  <si>
    <t>C3</t>
  </si>
  <si>
    <t>D2</t>
  </si>
  <si>
    <t>D4</t>
  </si>
  <si>
    <t>C4</t>
  </si>
  <si>
    <t>D3</t>
  </si>
  <si>
    <t>Fahlee（重评）</t>
  </si>
  <si>
    <t>Tian-BY</t>
  </si>
  <si>
    <t>s小s飞s侠s（赛）</t>
  </si>
  <si>
    <t>123568024（重评）</t>
  </si>
  <si>
    <t>s小s飞s侠s（预备）</t>
  </si>
  <si>
    <t>LLX奶油马里奥（预备）</t>
  </si>
  <si>
    <t>zqh——123（赛）</t>
  </si>
  <si>
    <t>1168438795（预备）</t>
  </si>
  <si>
    <t>Fahlee_5（重评）</t>
  </si>
  <si>
    <t>1A</t>
  </si>
  <si>
    <t>Fahlee</t>
  </si>
  <si>
    <t>马里奥奥里马（预备）</t>
  </si>
  <si>
    <t>1B</t>
  </si>
  <si>
    <t>1C</t>
  </si>
  <si>
    <t>2A</t>
  </si>
  <si>
    <t>2B</t>
  </si>
  <si>
    <t>2C</t>
  </si>
  <si>
    <t>3A</t>
  </si>
  <si>
    <t>3B</t>
  </si>
  <si>
    <t>3C</t>
  </si>
  <si>
    <t>评委3</t>
  </si>
  <si>
    <t>评委4</t>
  </si>
  <si>
    <t>S</t>
  </si>
  <si>
    <t>S -《Mario Forever 4.4》.rar</t>
  </si>
  <si>
    <t>M</t>
  </si>
  <si>
    <t>M-Worker.zip</t>
  </si>
  <si>
    <t>W</t>
  </si>
  <si>
    <t>W-Another Thinking.rar</t>
  </si>
  <si>
    <t>P</t>
  </si>
  <si>
    <t>P-Champion Lake：Lake Forever.zip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</si>
</sst>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8" formatCode="0.0_ "/>
    <numFmt numFmtId="179" formatCode="0.000%"/>
    <numFmt numFmtId="180" formatCode="_ * #,##0_ ;_ * \-#,##0_ ;_ * &quot;-&quot;??_ ;_ @_ "/>
    <numFmt numFmtId="181" formatCode="0.0"/>
    <numFmt numFmtId="182" formatCode="0_ "/>
    <numFmt numFmtId="183" formatCode="0.0;_픀"/>
  </numFmts>
  <fonts count="22">
    <font>
      <sz val="11"/>
      <color theme="1"/>
      <name val="等线"/>
      <charset val="134"/>
      <scheme val="minor"/>
    </font>
    <font>
      <sz val="11"/>
      <color theme="1"/>
      <name val="思源宋体 CN Light"/>
      <charset val="134"/>
    </font>
    <font>
      <sz val="9"/>
      <color theme="1"/>
      <name val="思源宋体 CN Light"/>
      <charset val="134"/>
    </font>
    <font>
      <sz val="11"/>
      <color theme="1"/>
      <name val="思源宋体 CN SemiBold"/>
      <charset val="134"/>
    </font>
    <font>
      <sz val="11"/>
      <color theme="1"/>
      <name val="思源宋体 CN Medium"/>
      <family val="1"/>
      <charset val="134"/>
    </font>
    <font>
      <sz val="11"/>
      <color theme="1"/>
      <name val="思源黑体 CN Medium"/>
      <charset val="134"/>
    </font>
    <font>
      <sz val="11"/>
      <color theme="1"/>
      <name val="思源宋体 CN Light"/>
      <charset val="128"/>
    </font>
    <font>
      <sz val="11"/>
      <color theme="1"/>
      <name val="思源黑体 CN Heavy"/>
      <charset val="134"/>
    </font>
    <font>
      <sz val="11"/>
      <color theme="1"/>
      <name val="思源黑体 CN Bold"/>
      <charset val="134"/>
    </font>
    <font>
      <b/>
      <sz val="11"/>
      <color theme="1"/>
      <name val="思源宋体 CN SemiBold"/>
      <charset val="128"/>
    </font>
    <font>
      <sz val="11"/>
      <color theme="1"/>
      <name val="思源宋体 CN"/>
      <family val="1"/>
      <charset val="134"/>
    </font>
    <font>
      <sz val="11"/>
      <color theme="1"/>
      <name val="思源黑体 CN Normal"/>
      <charset val="134"/>
    </font>
    <font>
      <sz val="11"/>
      <color theme="1"/>
      <name val="思源宋体 CN"/>
      <family val="1"/>
      <charset val="134"/>
    </font>
    <font>
      <b/>
      <sz val="11"/>
      <color theme="1"/>
      <name val="思源黑体 CN Normal"/>
      <charset val="134"/>
    </font>
    <font>
      <sz val="11"/>
      <color theme="0" tint="-0.249977111117893"/>
      <name val="思源宋体 CN Light"/>
      <charset val="134"/>
    </font>
    <font>
      <sz val="11"/>
      <color theme="0" tint="-0.249977111117893"/>
      <name val="思源黑体 CN Normal"/>
      <charset val="134"/>
    </font>
    <font>
      <sz val="11"/>
      <color theme="1"/>
      <name val="思源黑体 CN Medium"/>
      <charset val="128"/>
    </font>
    <font>
      <sz val="11"/>
      <color theme="1"/>
      <name val="思源宋体 CN SemiBold"/>
      <charset val="128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0" borderId="0"/>
    <xf numFmtId="0" fontId="18" fillId="0" borderId="0"/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64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179" fontId="8" fillId="0" borderId="30" xfId="2" applyNumberFormat="1" applyFont="1" applyBorder="1" applyAlignment="1">
      <alignment horizontal="center" vertical="center"/>
    </xf>
    <xf numFmtId="180" fontId="8" fillId="0" borderId="31" xfId="1" applyNumberFormat="1" applyFont="1" applyBorder="1">
      <alignment vertical="center"/>
    </xf>
    <xf numFmtId="181" fontId="5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7" fillId="0" borderId="29" xfId="0" applyNumberFormat="1" applyFont="1" applyBorder="1" applyAlignment="1">
      <alignment horizontal="center" vertical="center"/>
    </xf>
    <xf numFmtId="179" fontId="8" fillId="0" borderId="29" xfId="2" applyNumberFormat="1" applyFont="1" applyBorder="1" applyAlignment="1">
      <alignment horizontal="center" vertical="center"/>
    </xf>
    <xf numFmtId="180" fontId="8" fillId="0" borderId="34" xfId="1" applyNumberFormat="1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81" fontId="11" fillId="0" borderId="7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81" fontId="11" fillId="0" borderId="1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81" fontId="11" fillId="0" borderId="0" xfId="0" applyNumberFormat="1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81" fontId="11" fillId="0" borderId="11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81" fontId="11" fillId="0" borderId="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0" fontId="8" fillId="0" borderId="30" xfId="1" applyNumberFormat="1" applyFont="1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179" fontId="8" fillId="0" borderId="25" xfId="2" applyNumberFormat="1" applyFont="1" applyBorder="1" applyAlignment="1">
      <alignment horizontal="center" vertical="center"/>
    </xf>
    <xf numFmtId="180" fontId="8" fillId="0" borderId="25" xfId="1" applyNumberFormat="1" applyFont="1" applyBorder="1" applyAlignment="1">
      <alignment horizontal="center" vertical="center"/>
    </xf>
    <xf numFmtId="180" fontId="8" fillId="0" borderId="46" xfId="1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178" fontId="7" fillId="0" borderId="37" xfId="0" applyNumberFormat="1" applyFont="1" applyBorder="1" applyAlignment="1">
      <alignment horizontal="center" vertical="center"/>
    </xf>
    <xf numFmtId="179" fontId="8" fillId="0" borderId="37" xfId="2" applyNumberFormat="1" applyFont="1" applyBorder="1" applyAlignment="1">
      <alignment horizontal="center" vertical="center"/>
    </xf>
    <xf numFmtId="180" fontId="8" fillId="0" borderId="37" xfId="1" applyNumberFormat="1" applyFont="1" applyBorder="1" applyAlignment="1">
      <alignment horizontal="center" vertical="center"/>
    </xf>
    <xf numFmtId="180" fontId="8" fillId="0" borderId="47" xfId="1" applyNumberFormat="1" applyFont="1" applyBorder="1">
      <alignment vertical="center"/>
    </xf>
    <xf numFmtId="178" fontId="7" fillId="0" borderId="41" xfId="0" applyNumberFormat="1" applyFont="1" applyBorder="1" applyAlignment="1">
      <alignment horizontal="center" vertical="center"/>
    </xf>
    <xf numFmtId="179" fontId="8" fillId="0" borderId="41" xfId="2" applyNumberFormat="1" applyFont="1" applyBorder="1" applyAlignment="1">
      <alignment horizontal="center" vertical="center"/>
    </xf>
    <xf numFmtId="180" fontId="8" fillId="0" borderId="41" xfId="1" applyNumberFormat="1" applyFont="1" applyBorder="1" applyAlignment="1">
      <alignment horizontal="center" vertical="center"/>
    </xf>
    <xf numFmtId="180" fontId="8" fillId="0" borderId="48" xfId="1" applyNumberFormat="1" applyFont="1" applyBorder="1">
      <alignment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81" fontId="11" fillId="0" borderId="10" xfId="0" applyNumberFormat="1" applyFont="1" applyBorder="1" applyAlignment="1">
      <alignment horizontal="center" vertical="center"/>
    </xf>
    <xf numFmtId="181" fontId="11" fillId="0" borderId="18" xfId="0" applyNumberFormat="1" applyFont="1" applyBorder="1" applyAlignment="1">
      <alignment horizontal="center" vertical="center"/>
    </xf>
    <xf numFmtId="181" fontId="11" fillId="0" borderId="17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81" fontId="11" fillId="0" borderId="23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81" fontId="11" fillId="0" borderId="42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8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4" fillId="0" borderId="37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3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2" fillId="0" borderId="36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1" fillId="0" borderId="28" xfId="0" applyFont="1" applyBorder="1" applyAlignment="1">
      <alignment vertical="center" wrapText="1"/>
    </xf>
    <xf numFmtId="0" fontId="2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79" fontId="8" fillId="0" borderId="20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180" fontId="8" fillId="0" borderId="12" xfId="1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180" fontId="8" fillId="0" borderId="15" xfId="1" applyNumberFormat="1" applyFont="1" applyBorder="1">
      <alignment vertical="center"/>
    </xf>
    <xf numFmtId="178" fontId="7" fillId="0" borderId="7" xfId="0" applyNumberFormat="1" applyFont="1" applyBorder="1" applyAlignment="1">
      <alignment horizontal="center" vertical="center"/>
    </xf>
    <xf numFmtId="180" fontId="8" fillId="0" borderId="8" xfId="1" applyNumberFormat="1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82" fontId="11" fillId="0" borderId="8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83" fontId="11" fillId="0" borderId="14" xfId="0" applyNumberFormat="1" applyFont="1" applyBorder="1" applyAlignment="1">
      <alignment horizontal="center" vertical="center"/>
    </xf>
    <xf numFmtId="183" fontId="11" fillId="0" borderId="0" xfId="0" applyNumberFormat="1" applyFont="1" applyAlignment="1">
      <alignment horizontal="center" vertical="center"/>
    </xf>
    <xf numFmtId="182" fontId="11" fillId="0" borderId="6" xfId="0" applyNumberFormat="1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178" fontId="11" fillId="0" borderId="37" xfId="0" applyNumberFormat="1" applyFont="1" applyBorder="1" applyAlignment="1">
      <alignment horizontal="center" vertical="center"/>
    </xf>
    <xf numFmtId="178" fontId="11" fillId="0" borderId="12" xfId="0" applyNumberFormat="1" applyFont="1" applyBorder="1" applyAlignment="1">
      <alignment horizontal="center" vertical="center"/>
    </xf>
    <xf numFmtId="178" fontId="11" fillId="0" borderId="8" xfId="0" applyNumberFormat="1" applyFont="1" applyBorder="1" applyAlignment="1">
      <alignment horizontal="center" vertical="center"/>
    </xf>
    <xf numFmtId="180" fontId="8" fillId="0" borderId="25" xfId="1" applyNumberFormat="1" applyFont="1" applyBorder="1">
      <alignment vertical="center"/>
    </xf>
    <xf numFmtId="180" fontId="8" fillId="0" borderId="37" xfId="1" applyNumberFormat="1" applyFont="1" applyBorder="1">
      <alignment vertical="center"/>
    </xf>
    <xf numFmtId="0" fontId="16" fillId="0" borderId="50" xfId="7" applyFont="1" applyBorder="1" applyAlignment="1">
      <alignment horizontal="center" vertical="center"/>
    </xf>
    <xf numFmtId="0" fontId="16" fillId="0" borderId="37" xfId="7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79" fontId="5" fillId="5" borderId="0" xfId="2" applyNumberFormat="1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9" fontId="5" fillId="3" borderId="0" xfId="2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2" fontId="8" fillId="0" borderId="0" xfId="0" applyNumberFormat="1" applyFont="1" applyAlignment="1">
      <alignment horizontal="center" vertical="center"/>
    </xf>
    <xf numFmtId="0" fontId="5" fillId="0" borderId="36" xfId="7" applyFont="1" applyBorder="1" applyAlignment="1">
      <alignment horizontal="center" vertical="center"/>
    </xf>
    <xf numFmtId="0" fontId="16" fillId="0" borderId="56" xfId="7" applyFont="1" applyBorder="1" applyAlignment="1">
      <alignment horizontal="center" vertical="center"/>
    </xf>
    <xf numFmtId="0" fontId="16" fillId="0" borderId="49" xfId="7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179" fontId="11" fillId="0" borderId="30" xfId="2" applyNumberFormat="1" applyFont="1" applyBorder="1" applyAlignment="1">
      <alignment horizontal="center" vertical="center"/>
    </xf>
    <xf numFmtId="179" fontId="11" fillId="0" borderId="37" xfId="2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79" fontId="11" fillId="0" borderId="44" xfId="2" applyNumberFormat="1" applyFont="1" applyBorder="1" applyAlignment="1">
      <alignment horizontal="center" vertical="center"/>
    </xf>
    <xf numFmtId="179" fontId="11" fillId="0" borderId="26" xfId="2" applyNumberFormat="1" applyFont="1" applyBorder="1" applyAlignment="1">
      <alignment horizontal="center" vertical="center"/>
    </xf>
    <xf numFmtId="179" fontId="11" fillId="0" borderId="45" xfId="2" applyNumberFormat="1" applyFont="1" applyBorder="1" applyAlignment="1">
      <alignment horizontal="center" vertical="center"/>
    </xf>
    <xf numFmtId="179" fontId="11" fillId="0" borderId="21" xfId="2" applyNumberFormat="1" applyFont="1" applyBorder="1" applyAlignment="1">
      <alignment horizontal="center" vertical="center"/>
    </xf>
    <xf numFmtId="179" fontId="11" fillId="0" borderId="43" xfId="2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8">
    <cellStyle name="百分比" xfId="2" builtinId="5"/>
    <cellStyle name="常规" xfId="0" builtinId="0"/>
    <cellStyle name="常规 2" xfId="3" xr:uid="{00000000-0005-0000-0000-000031000000}"/>
    <cellStyle name="常规 3" xfId="4" xr:uid="{00000000-0005-0000-0000-000032000000}"/>
    <cellStyle name="常规 4" xfId="5" xr:uid="{00000000-0005-0000-0000-000033000000}"/>
    <cellStyle name="常规 5" xfId="6" xr:uid="{00000000-0005-0000-0000-000034000000}"/>
    <cellStyle name="常规 6" xfId="7" xr:uid="{00000000-0005-0000-0000-000035000000}"/>
    <cellStyle name="千位分隔" xfId="1" builtin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0</xdr:colOff>
      <xdr:row>40</xdr:row>
      <xdr:rowOff>22860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80975"/>
          <a:ext cx="10287000" cy="7080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tabSelected="1" topLeftCell="A10" workbookViewId="0">
      <selection activeCell="E32" sqref="E32:E34"/>
    </sheetView>
  </sheetViews>
  <sheetFormatPr defaultColWidth="9" defaultRowHeight="14.25"/>
  <cols>
    <col min="5" max="5" width="19.75" customWidth="1"/>
    <col min="6" max="6" width="18.5" customWidth="1"/>
  </cols>
  <sheetData>
    <row r="2" spans="2:6">
      <c r="B2" s="239" t="s">
        <v>0</v>
      </c>
      <c r="C2" s="239"/>
      <c r="D2" s="239"/>
      <c r="E2" s="239"/>
      <c r="F2" s="239"/>
    </row>
    <row r="3" spans="2:6">
      <c r="B3" s="237"/>
      <c r="C3" s="237" t="s">
        <v>1</v>
      </c>
      <c r="D3" s="237" t="s">
        <v>2</v>
      </c>
      <c r="E3" s="237" t="s">
        <v>3</v>
      </c>
      <c r="F3" s="237" t="s">
        <v>4</v>
      </c>
    </row>
    <row r="4" spans="2:6">
      <c r="B4" s="239" t="s">
        <v>5</v>
      </c>
      <c r="C4" s="239" t="s">
        <v>6</v>
      </c>
      <c r="D4" s="237" t="s">
        <v>7</v>
      </c>
      <c r="E4" s="238">
        <v>43748.75</v>
      </c>
      <c r="F4" s="238">
        <v>43848.666666666701</v>
      </c>
    </row>
    <row r="5" spans="2:6">
      <c r="B5" s="239"/>
      <c r="C5" s="239"/>
      <c r="D5" s="237" t="s">
        <v>8</v>
      </c>
      <c r="E5" s="238">
        <v>43844.833333333299</v>
      </c>
      <c r="F5" s="238">
        <v>43848.666666666701</v>
      </c>
    </row>
    <row r="6" spans="2:6">
      <c r="B6" s="239"/>
      <c r="C6" s="239"/>
      <c r="D6" s="237" t="s">
        <v>9</v>
      </c>
      <c r="E6" s="240">
        <v>43848.791666666701</v>
      </c>
      <c r="F6" s="240"/>
    </row>
    <row r="7" spans="2:6">
      <c r="B7" s="239"/>
      <c r="C7" s="239"/>
      <c r="D7" s="237" t="s">
        <v>10</v>
      </c>
      <c r="E7" s="238">
        <v>43848.833333333299</v>
      </c>
      <c r="F7" s="238">
        <v>43862.833333333299</v>
      </c>
    </row>
    <row r="8" spans="2:6">
      <c r="B8" s="239"/>
      <c r="C8" s="239"/>
      <c r="D8" s="237" t="s">
        <v>11</v>
      </c>
      <c r="E8" s="238">
        <v>43848.833333333299</v>
      </c>
      <c r="F8" s="238">
        <v>43864.666666666701</v>
      </c>
    </row>
    <row r="9" spans="2:6">
      <c r="B9" s="239"/>
      <c r="C9" s="239"/>
      <c r="D9" s="237" t="s">
        <v>12</v>
      </c>
      <c r="E9" s="238">
        <v>44009.833333333299</v>
      </c>
      <c r="F9" s="238">
        <v>44024.833333333299</v>
      </c>
    </row>
    <row r="10" spans="2:6">
      <c r="B10" s="239"/>
      <c r="C10" s="239" t="s">
        <v>13</v>
      </c>
      <c r="D10" s="237" t="s">
        <v>10</v>
      </c>
      <c r="E10" s="238">
        <v>44009.833333333299</v>
      </c>
      <c r="F10" s="238">
        <v>44024.833333333299</v>
      </c>
    </row>
    <row r="11" spans="2:6">
      <c r="B11" s="239"/>
      <c r="C11" s="239"/>
      <c r="D11" s="237" t="s">
        <v>11</v>
      </c>
      <c r="E11" s="238">
        <v>44009.833333333299</v>
      </c>
      <c r="F11" s="238">
        <v>44026.666666666701</v>
      </c>
    </row>
    <row r="12" spans="2:6">
      <c r="B12" s="239" t="s">
        <v>14</v>
      </c>
      <c r="C12" s="239" t="s">
        <v>15</v>
      </c>
      <c r="D12" s="237" t="s">
        <v>9</v>
      </c>
      <c r="E12" s="240">
        <v>44027.666666666701</v>
      </c>
      <c r="F12" s="240"/>
    </row>
    <row r="13" spans="2:6">
      <c r="B13" s="239"/>
      <c r="C13" s="239"/>
      <c r="D13" s="237" t="s">
        <v>16</v>
      </c>
      <c r="E13" s="240">
        <v>44027.833333333299</v>
      </c>
      <c r="F13" s="240"/>
    </row>
    <row r="14" spans="2:6">
      <c r="B14" s="239"/>
      <c r="C14" s="239"/>
      <c r="D14" s="237" t="s">
        <v>17</v>
      </c>
      <c r="E14" s="240">
        <v>44028.833333333299</v>
      </c>
      <c r="F14" s="240"/>
    </row>
    <row r="15" spans="2:6">
      <c r="B15" s="239"/>
      <c r="C15" s="239"/>
      <c r="D15" s="237" t="s">
        <v>18</v>
      </c>
      <c r="E15" s="240">
        <v>44029.833333333299</v>
      </c>
      <c r="F15" s="240"/>
    </row>
    <row r="16" spans="2:6">
      <c r="B16" s="239"/>
      <c r="C16" s="239"/>
      <c r="D16" s="239" t="s">
        <v>10</v>
      </c>
      <c r="E16" s="240">
        <v>44027.833333333299</v>
      </c>
      <c r="F16" s="238">
        <v>44031.833333333299</v>
      </c>
    </row>
    <row r="17" spans="2:6">
      <c r="B17" s="239"/>
      <c r="C17" s="239"/>
      <c r="D17" s="239"/>
      <c r="E17" s="240"/>
      <c r="F17" s="238">
        <v>44034.833333333299</v>
      </c>
    </row>
    <row r="18" spans="2:6">
      <c r="B18" s="239"/>
      <c r="C18" s="239"/>
      <c r="D18" s="237" t="s">
        <v>11</v>
      </c>
      <c r="E18" s="238">
        <v>44027.833333333299</v>
      </c>
      <c r="F18" s="238">
        <v>44038.666666666701</v>
      </c>
    </row>
    <row r="19" spans="2:6">
      <c r="B19" s="239"/>
      <c r="C19" s="239" t="s">
        <v>19</v>
      </c>
      <c r="D19" s="237" t="s">
        <v>9</v>
      </c>
      <c r="E19" s="240">
        <v>44039.666666666701</v>
      </c>
      <c r="F19" s="240"/>
    </row>
    <row r="20" spans="2:6">
      <c r="B20" s="239"/>
      <c r="C20" s="239"/>
      <c r="D20" s="237" t="s">
        <v>10</v>
      </c>
      <c r="E20" s="238">
        <v>44039.833333333299</v>
      </c>
      <c r="F20" s="238">
        <v>44044.833333333299</v>
      </c>
    </row>
    <row r="21" spans="2:6">
      <c r="B21" s="239"/>
      <c r="C21" s="239"/>
      <c r="D21" s="237" t="s">
        <v>11</v>
      </c>
      <c r="E21" s="238">
        <v>44039.833333333299</v>
      </c>
      <c r="F21" s="238">
        <v>44048.666666666701</v>
      </c>
    </row>
    <row r="22" spans="2:6">
      <c r="B22" s="239"/>
      <c r="C22" s="239" t="s">
        <v>20</v>
      </c>
      <c r="D22" s="237" t="s">
        <v>9</v>
      </c>
      <c r="E22" s="240">
        <v>44049.666666666701</v>
      </c>
      <c r="F22" s="240"/>
    </row>
    <row r="23" spans="2:6">
      <c r="B23" s="239"/>
      <c r="C23" s="239"/>
      <c r="D23" s="237" t="s">
        <v>10</v>
      </c>
      <c r="E23" s="238">
        <v>44049.833333333299</v>
      </c>
      <c r="F23" s="238">
        <v>44056.833333333299</v>
      </c>
    </row>
    <row r="24" spans="2:6">
      <c r="B24" s="239"/>
      <c r="C24" s="239"/>
      <c r="D24" s="237" t="s">
        <v>11</v>
      </c>
      <c r="E24" s="238">
        <v>44049.833333333299</v>
      </c>
      <c r="F24" s="238">
        <v>44060.666666666701</v>
      </c>
    </row>
  </sheetData>
  <mergeCells count="17">
    <mergeCell ref="E15:F15"/>
    <mergeCell ref="E19:F19"/>
    <mergeCell ref="E22:F22"/>
    <mergeCell ref="B4:B11"/>
    <mergeCell ref="B12:B24"/>
    <mergeCell ref="C4:C9"/>
    <mergeCell ref="C10:C11"/>
    <mergeCell ref="C12:C18"/>
    <mergeCell ref="C19:C21"/>
    <mergeCell ref="C22:C24"/>
    <mergeCell ref="D16:D17"/>
    <mergeCell ref="E16:E17"/>
    <mergeCell ref="B2:F2"/>
    <mergeCell ref="E6:F6"/>
    <mergeCell ref="E12:F12"/>
    <mergeCell ref="E13:F13"/>
    <mergeCell ref="E14:F14"/>
  </mergeCells>
  <phoneticPr fontId="2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35"/>
  <sheetViews>
    <sheetView topLeftCell="A4" workbookViewId="0">
      <selection activeCell="D22" sqref="D22:D23"/>
    </sheetView>
  </sheetViews>
  <sheetFormatPr defaultColWidth="9" defaultRowHeight="14.25"/>
  <cols>
    <col min="2" max="2" width="7.5" customWidth="1"/>
    <col min="3" max="3" width="15.375" customWidth="1"/>
    <col min="4" max="4" width="41.875" customWidth="1"/>
    <col min="5" max="5" width="22.5" customWidth="1"/>
  </cols>
  <sheetData>
    <row r="2" spans="2:14" ht="19.5">
      <c r="B2" s="269" t="s">
        <v>21</v>
      </c>
      <c r="C2" s="270"/>
      <c r="D2" s="310"/>
      <c r="E2" s="325" t="s">
        <v>145</v>
      </c>
      <c r="F2" s="311" t="s">
        <v>146</v>
      </c>
      <c r="G2" s="312"/>
      <c r="H2" s="312"/>
      <c r="I2" s="312"/>
      <c r="J2" s="312"/>
      <c r="K2" s="313"/>
      <c r="L2" s="325" t="s">
        <v>143</v>
      </c>
      <c r="M2" s="325" t="s">
        <v>147</v>
      </c>
      <c r="N2" s="330" t="s">
        <v>52</v>
      </c>
    </row>
    <row r="3" spans="2:14" ht="19.5">
      <c r="B3" s="106" t="s">
        <v>148</v>
      </c>
      <c r="C3" s="107" t="s">
        <v>149</v>
      </c>
      <c r="D3" s="108" t="s">
        <v>151</v>
      </c>
      <c r="E3" s="326"/>
      <c r="F3" s="44" t="s">
        <v>152</v>
      </c>
      <c r="G3" s="45" t="s">
        <v>154</v>
      </c>
      <c r="H3" s="45" t="s">
        <v>164</v>
      </c>
      <c r="I3" s="45" t="s">
        <v>165</v>
      </c>
      <c r="J3" s="45" t="s">
        <v>157</v>
      </c>
      <c r="K3" s="46" t="s">
        <v>158</v>
      </c>
      <c r="L3" s="326"/>
      <c r="M3" s="326"/>
      <c r="N3" s="331"/>
    </row>
    <row r="4" spans="2:14">
      <c r="B4" s="314" t="s">
        <v>175</v>
      </c>
      <c r="C4" s="255" t="s">
        <v>68</v>
      </c>
      <c r="D4" s="319" t="s">
        <v>93</v>
      </c>
      <c r="E4" s="55" t="s">
        <v>159</v>
      </c>
      <c r="F4" s="61">
        <v>13.75</v>
      </c>
      <c r="G4" s="53">
        <v>10.5</v>
      </c>
      <c r="H4" s="53">
        <v>24</v>
      </c>
      <c r="I4" s="53">
        <v>32</v>
      </c>
      <c r="J4" s="53">
        <v>3</v>
      </c>
      <c r="K4" s="62">
        <v>0</v>
      </c>
      <c r="L4" s="54">
        <f>ROUND(SUM(F4:K4),1)</f>
        <v>83.3</v>
      </c>
      <c r="M4" s="327">
        <f>ROUND(AVERAGE(L4:L5),1)</f>
        <v>85.9</v>
      </c>
      <c r="N4" s="332">
        <f>M4/105</f>
        <v>0.81809523809523799</v>
      </c>
    </row>
    <row r="5" spans="2:14">
      <c r="B5" s="274"/>
      <c r="C5" s="316"/>
      <c r="D5" s="320"/>
      <c r="E5" s="56" t="s">
        <v>76</v>
      </c>
      <c r="F5" s="57">
        <v>12.5</v>
      </c>
      <c r="G5" s="59">
        <v>13.5</v>
      </c>
      <c r="H5" s="59">
        <v>25.5</v>
      </c>
      <c r="I5" s="59">
        <v>34</v>
      </c>
      <c r="J5" s="59">
        <v>3</v>
      </c>
      <c r="K5" s="60">
        <v>0</v>
      </c>
      <c r="L5" s="66">
        <f t="shared" ref="L5:L35" si="0">ROUND(SUM(F5:K5),1)</f>
        <v>88.5</v>
      </c>
      <c r="M5" s="266"/>
      <c r="N5" s="333"/>
    </row>
    <row r="6" spans="2:14">
      <c r="B6" s="274" t="s">
        <v>178</v>
      </c>
      <c r="C6" s="316" t="s">
        <v>85</v>
      </c>
      <c r="D6" s="319" t="s">
        <v>88</v>
      </c>
      <c r="E6" s="67" t="s">
        <v>159</v>
      </c>
      <c r="F6" s="101">
        <v>13</v>
      </c>
      <c r="G6" s="70">
        <v>13.5</v>
      </c>
      <c r="H6" s="70">
        <v>23</v>
      </c>
      <c r="I6" s="70">
        <v>31</v>
      </c>
      <c r="J6" s="70">
        <v>4</v>
      </c>
      <c r="K6" s="71">
        <v>0</v>
      </c>
      <c r="L6" s="63">
        <f t="shared" si="0"/>
        <v>84.5</v>
      </c>
      <c r="M6" s="265">
        <f t="shared" ref="M6:M10" si="1">ROUND(AVERAGE(L6:L7),1)</f>
        <v>87.3</v>
      </c>
      <c r="N6" s="334">
        <f t="shared" ref="N6" si="2">M6/105</f>
        <v>0.83142857142857096</v>
      </c>
    </row>
    <row r="7" spans="2:14">
      <c r="B7" s="274"/>
      <c r="C7" s="316"/>
      <c r="D7" s="320"/>
      <c r="E7" s="56" t="s">
        <v>76</v>
      </c>
      <c r="F7" s="109">
        <v>13.5</v>
      </c>
      <c r="G7" s="58">
        <v>13</v>
      </c>
      <c r="H7" s="59">
        <v>27</v>
      </c>
      <c r="I7" s="59">
        <v>32.5</v>
      </c>
      <c r="J7" s="59">
        <v>4</v>
      </c>
      <c r="K7" s="60">
        <v>0</v>
      </c>
      <c r="L7" s="66">
        <f t="shared" si="0"/>
        <v>90</v>
      </c>
      <c r="M7" s="266"/>
      <c r="N7" s="333"/>
    </row>
    <row r="8" spans="2:14">
      <c r="B8" s="274" t="s">
        <v>183</v>
      </c>
      <c r="C8" s="316" t="s">
        <v>43</v>
      </c>
      <c r="D8" s="319"/>
      <c r="E8" s="67" t="s">
        <v>159</v>
      </c>
      <c r="F8" s="101"/>
      <c r="G8" s="70"/>
      <c r="H8" s="70"/>
      <c r="I8" s="70"/>
      <c r="J8" s="70"/>
      <c r="K8" s="71"/>
      <c r="L8" s="63">
        <f t="shared" si="0"/>
        <v>0</v>
      </c>
      <c r="M8" s="265">
        <f t="shared" si="1"/>
        <v>0</v>
      </c>
      <c r="N8" s="334">
        <f t="shared" ref="N8" si="3">M8/105</f>
        <v>0</v>
      </c>
    </row>
    <row r="9" spans="2:14">
      <c r="B9" s="274"/>
      <c r="C9" s="316"/>
      <c r="D9" s="320"/>
      <c r="E9" s="56" t="s">
        <v>76</v>
      </c>
      <c r="F9" s="109"/>
      <c r="G9" s="72"/>
      <c r="H9" s="59"/>
      <c r="I9" s="59"/>
      <c r="J9" s="59"/>
      <c r="K9" s="60"/>
      <c r="L9" s="66">
        <f t="shared" si="0"/>
        <v>0</v>
      </c>
      <c r="M9" s="266"/>
      <c r="N9" s="333"/>
    </row>
    <row r="10" spans="2:14">
      <c r="B10" s="274" t="s">
        <v>181</v>
      </c>
      <c r="C10" s="316" t="s">
        <v>41</v>
      </c>
      <c r="D10" s="319" t="s">
        <v>114</v>
      </c>
      <c r="E10" s="67" t="s">
        <v>159</v>
      </c>
      <c r="F10" s="101">
        <v>12.5</v>
      </c>
      <c r="G10" s="70">
        <v>12</v>
      </c>
      <c r="H10" s="70">
        <v>16</v>
      </c>
      <c r="I10" s="70">
        <v>24</v>
      </c>
      <c r="J10" s="70">
        <v>3</v>
      </c>
      <c r="K10" s="71">
        <v>0</v>
      </c>
      <c r="L10" s="63">
        <f t="shared" si="0"/>
        <v>67.5</v>
      </c>
      <c r="M10" s="265">
        <f t="shared" si="1"/>
        <v>76</v>
      </c>
      <c r="N10" s="334">
        <f t="shared" ref="N10" si="4">M10/105</f>
        <v>0.72380952380952401</v>
      </c>
    </row>
    <row r="11" spans="2:14">
      <c r="B11" s="275"/>
      <c r="C11" s="318"/>
      <c r="D11" s="323"/>
      <c r="E11" s="74" t="s">
        <v>76</v>
      </c>
      <c r="F11" s="103">
        <v>12</v>
      </c>
      <c r="G11" s="76">
        <v>10</v>
      </c>
      <c r="H11" s="76">
        <v>25</v>
      </c>
      <c r="I11" s="76">
        <v>34.5</v>
      </c>
      <c r="J11" s="76">
        <v>3</v>
      </c>
      <c r="K11" s="77">
        <v>0</v>
      </c>
      <c r="L11" s="78">
        <f t="shared" si="0"/>
        <v>84.5</v>
      </c>
      <c r="M11" s="329"/>
      <c r="N11" s="336"/>
    </row>
    <row r="12" spans="2:14">
      <c r="B12" s="273" t="s">
        <v>176</v>
      </c>
      <c r="C12" s="317" t="s">
        <v>27</v>
      </c>
      <c r="D12" s="322" t="s">
        <v>69</v>
      </c>
      <c r="E12" s="28" t="s">
        <v>195</v>
      </c>
      <c r="F12" s="114">
        <v>14.75</v>
      </c>
      <c r="G12" s="48">
        <v>13.5</v>
      </c>
      <c r="H12" s="48">
        <v>27</v>
      </c>
      <c r="I12" s="48">
        <v>36.5</v>
      </c>
      <c r="J12" s="48">
        <v>3.5</v>
      </c>
      <c r="K12" s="49">
        <v>0</v>
      </c>
      <c r="L12" s="50">
        <f t="shared" si="0"/>
        <v>95.3</v>
      </c>
      <c r="M12" s="328">
        <f t="shared" ref="M12" si="5">ROUND(AVERAGE(L12:L13),1)</f>
        <v>93.4</v>
      </c>
      <c r="N12" s="335">
        <f>M12/105</f>
        <v>0.88952380952381005</v>
      </c>
    </row>
    <row r="13" spans="2:14">
      <c r="B13" s="274"/>
      <c r="C13" s="316"/>
      <c r="D13" s="320"/>
      <c r="E13" s="56" t="s">
        <v>163</v>
      </c>
      <c r="F13" s="109">
        <v>13.5</v>
      </c>
      <c r="G13" s="59">
        <v>13</v>
      </c>
      <c r="H13" s="59">
        <v>26.5</v>
      </c>
      <c r="I13" s="59">
        <v>35</v>
      </c>
      <c r="J13" s="59">
        <v>3.5</v>
      </c>
      <c r="K13" s="60">
        <v>0</v>
      </c>
      <c r="L13" s="66">
        <f t="shared" si="0"/>
        <v>91.5</v>
      </c>
      <c r="M13" s="266"/>
      <c r="N13" s="333"/>
    </row>
    <row r="14" spans="2:14">
      <c r="B14" s="274" t="s">
        <v>179</v>
      </c>
      <c r="C14" s="316" t="s">
        <v>38</v>
      </c>
      <c r="D14" s="319" t="s">
        <v>119</v>
      </c>
      <c r="E14" s="67" t="s">
        <v>195</v>
      </c>
      <c r="F14" s="68">
        <v>11.25</v>
      </c>
      <c r="G14" s="70">
        <v>10.5</v>
      </c>
      <c r="H14" s="70">
        <v>20.5</v>
      </c>
      <c r="I14" s="70">
        <v>27.5</v>
      </c>
      <c r="J14" s="70">
        <v>2.5</v>
      </c>
      <c r="K14" s="71">
        <v>0</v>
      </c>
      <c r="L14" s="63">
        <f t="shared" si="0"/>
        <v>72.3</v>
      </c>
      <c r="M14" s="265">
        <f t="shared" ref="M14" si="6">ROUND(AVERAGE(L14:L15),1)</f>
        <v>70.2</v>
      </c>
      <c r="N14" s="334">
        <f t="shared" ref="N14" si="7">M14/105</f>
        <v>0.66857142857142904</v>
      </c>
    </row>
    <row r="15" spans="2:14">
      <c r="B15" s="274"/>
      <c r="C15" s="316"/>
      <c r="D15" s="320"/>
      <c r="E15" s="56" t="s">
        <v>163</v>
      </c>
      <c r="F15" s="109">
        <v>10.5</v>
      </c>
      <c r="G15" s="59">
        <v>10</v>
      </c>
      <c r="H15" s="59">
        <v>21</v>
      </c>
      <c r="I15" s="59">
        <v>25.5</v>
      </c>
      <c r="J15" s="59">
        <v>1</v>
      </c>
      <c r="K15" s="60">
        <v>0</v>
      </c>
      <c r="L15" s="66">
        <f t="shared" si="0"/>
        <v>68</v>
      </c>
      <c r="M15" s="266"/>
      <c r="N15" s="333"/>
    </row>
    <row r="16" spans="2:14">
      <c r="B16" s="274" t="s">
        <v>182</v>
      </c>
      <c r="C16" s="316">
        <v>1201297974</v>
      </c>
      <c r="D16" s="319" t="s">
        <v>128</v>
      </c>
      <c r="E16" s="67" t="s">
        <v>195</v>
      </c>
      <c r="F16" s="101">
        <v>12.5</v>
      </c>
      <c r="G16" s="70">
        <v>10.5</v>
      </c>
      <c r="H16" s="70">
        <v>25</v>
      </c>
      <c r="I16" s="70">
        <v>32.5</v>
      </c>
      <c r="J16" s="70">
        <v>1.5</v>
      </c>
      <c r="K16" s="71">
        <v>-40</v>
      </c>
      <c r="L16" s="63">
        <f t="shared" si="0"/>
        <v>42</v>
      </c>
      <c r="M16" s="265">
        <f t="shared" ref="M16" si="8">ROUND(AVERAGE(L16:L17),1)</f>
        <v>42.5</v>
      </c>
      <c r="N16" s="334">
        <f t="shared" ref="N16" si="9">M16/105</f>
        <v>0.40476190476190499</v>
      </c>
    </row>
    <row r="17" spans="2:14">
      <c r="B17" s="274"/>
      <c r="C17" s="316"/>
      <c r="D17" s="320"/>
      <c r="E17" s="56" t="s">
        <v>163</v>
      </c>
      <c r="F17" s="109">
        <v>13.5</v>
      </c>
      <c r="G17" s="59">
        <v>11</v>
      </c>
      <c r="H17" s="59">
        <v>25.5</v>
      </c>
      <c r="I17" s="59">
        <v>32</v>
      </c>
      <c r="J17" s="59">
        <v>1</v>
      </c>
      <c r="K17" s="60">
        <v>-40</v>
      </c>
      <c r="L17" s="66">
        <f t="shared" si="0"/>
        <v>43</v>
      </c>
      <c r="M17" s="266"/>
      <c r="N17" s="333"/>
    </row>
    <row r="18" spans="2:14">
      <c r="B18" s="274" t="s">
        <v>184</v>
      </c>
      <c r="C18" s="316" t="s">
        <v>45</v>
      </c>
      <c r="D18" s="319"/>
      <c r="E18" s="67" t="s">
        <v>195</v>
      </c>
      <c r="F18" s="101"/>
      <c r="G18" s="70"/>
      <c r="H18" s="70"/>
      <c r="I18" s="70"/>
      <c r="J18" s="70"/>
      <c r="K18" s="71"/>
      <c r="L18" s="63">
        <f t="shared" si="0"/>
        <v>0</v>
      </c>
      <c r="M18" s="265">
        <f t="shared" ref="M18" si="10">ROUND(AVERAGE(L18:L19),1)</f>
        <v>0</v>
      </c>
      <c r="N18" s="334">
        <f t="shared" ref="N18" si="11">M18/105</f>
        <v>0</v>
      </c>
    </row>
    <row r="19" spans="2:14">
      <c r="B19" s="275"/>
      <c r="C19" s="318"/>
      <c r="D19" s="323"/>
      <c r="E19" s="74" t="s">
        <v>163</v>
      </c>
      <c r="F19" s="75"/>
      <c r="G19" s="76"/>
      <c r="H19" s="76"/>
      <c r="I19" s="76"/>
      <c r="J19" s="76"/>
      <c r="K19" s="77"/>
      <c r="L19" s="78">
        <f t="shared" si="0"/>
        <v>0</v>
      </c>
      <c r="M19" s="329"/>
      <c r="N19" s="336"/>
    </row>
    <row r="20" spans="2:14" ht="19.5">
      <c r="B20" s="273" t="s">
        <v>180</v>
      </c>
      <c r="C20" s="317" t="s">
        <v>33</v>
      </c>
      <c r="D20" s="322" t="s">
        <v>59</v>
      </c>
      <c r="E20" s="111" t="s">
        <v>161</v>
      </c>
      <c r="F20" s="114">
        <v>13.25</v>
      </c>
      <c r="G20" s="110">
        <v>13.25</v>
      </c>
      <c r="H20" s="48">
        <v>24</v>
      </c>
      <c r="I20" s="48">
        <v>39</v>
      </c>
      <c r="J20" s="48">
        <v>5</v>
      </c>
      <c r="K20" s="49">
        <v>0</v>
      </c>
      <c r="L20" s="50">
        <f t="shared" si="0"/>
        <v>94.5</v>
      </c>
      <c r="M20" s="328">
        <f t="shared" ref="M20" si="12">ROUND(AVERAGE(L20:L21),1)</f>
        <v>96.4</v>
      </c>
      <c r="N20" s="335">
        <f>M20/105</f>
        <v>0.91809523809523796</v>
      </c>
    </row>
    <row r="21" spans="2:14">
      <c r="B21" s="274"/>
      <c r="C21" s="316"/>
      <c r="D21" s="320"/>
      <c r="E21" s="56" t="s">
        <v>196</v>
      </c>
      <c r="F21" s="109">
        <v>13.3</v>
      </c>
      <c r="G21" s="59">
        <v>14.5</v>
      </c>
      <c r="H21" s="59">
        <v>26.5</v>
      </c>
      <c r="I21" s="59">
        <v>39</v>
      </c>
      <c r="J21" s="59">
        <v>5</v>
      </c>
      <c r="K21" s="60">
        <v>0</v>
      </c>
      <c r="L21" s="66">
        <f t="shared" si="0"/>
        <v>98.3</v>
      </c>
      <c r="M21" s="266"/>
      <c r="N21" s="333"/>
    </row>
    <row r="22" spans="2:14" ht="19.5">
      <c r="B22" s="274" t="s">
        <v>185</v>
      </c>
      <c r="C22" s="316" t="s">
        <v>29</v>
      </c>
      <c r="D22" s="319" t="s">
        <v>73</v>
      </c>
      <c r="E22" s="112" t="s">
        <v>161</v>
      </c>
      <c r="F22" s="68">
        <v>13.25</v>
      </c>
      <c r="G22" s="69">
        <v>15</v>
      </c>
      <c r="H22" s="70">
        <v>29</v>
      </c>
      <c r="I22" s="70">
        <v>31.5</v>
      </c>
      <c r="J22" s="70">
        <v>4.5</v>
      </c>
      <c r="K22" s="71">
        <v>0</v>
      </c>
      <c r="L22" s="63">
        <f t="shared" si="0"/>
        <v>93.3</v>
      </c>
      <c r="M22" s="265">
        <f t="shared" ref="M22" si="13">ROUND(AVERAGE(L22:L23),1)</f>
        <v>92.9</v>
      </c>
      <c r="N22" s="334">
        <f t="shared" ref="N22" si="14">M22/105</f>
        <v>0.88476190476190497</v>
      </c>
    </row>
    <row r="23" spans="2:14">
      <c r="B23" s="274"/>
      <c r="C23" s="316"/>
      <c r="D23" s="320"/>
      <c r="E23" s="56" t="s">
        <v>196</v>
      </c>
      <c r="F23" s="109">
        <v>11.5</v>
      </c>
      <c r="G23" s="59">
        <v>14.5</v>
      </c>
      <c r="H23" s="59">
        <v>27.5</v>
      </c>
      <c r="I23" s="59">
        <v>34.5</v>
      </c>
      <c r="J23" s="59">
        <v>4.5</v>
      </c>
      <c r="K23" s="60">
        <v>0</v>
      </c>
      <c r="L23" s="66">
        <f t="shared" si="0"/>
        <v>92.5</v>
      </c>
      <c r="M23" s="266"/>
      <c r="N23" s="333"/>
    </row>
    <row r="24" spans="2:14" ht="19.5">
      <c r="B24" s="274" t="s">
        <v>189</v>
      </c>
      <c r="C24" s="316" t="s">
        <v>37</v>
      </c>
      <c r="D24" s="319" t="s">
        <v>77</v>
      </c>
      <c r="E24" s="112" t="s">
        <v>161</v>
      </c>
      <c r="F24" s="101">
        <v>13.5</v>
      </c>
      <c r="G24" s="102">
        <v>14.75</v>
      </c>
      <c r="H24" s="70">
        <v>26.5</v>
      </c>
      <c r="I24" s="70">
        <v>36</v>
      </c>
      <c r="J24" s="70">
        <v>2.5</v>
      </c>
      <c r="K24" s="71">
        <v>0</v>
      </c>
      <c r="L24" s="63">
        <f t="shared" si="0"/>
        <v>93.3</v>
      </c>
      <c r="M24" s="265">
        <f t="shared" ref="M24" si="15">ROUND(AVERAGE(L24:L25),1)</f>
        <v>91.9</v>
      </c>
      <c r="N24" s="334">
        <f t="shared" ref="N24" si="16">M24/105</f>
        <v>0.87523809523809504</v>
      </c>
    </row>
    <row r="25" spans="2:14">
      <c r="B25" s="274"/>
      <c r="C25" s="316"/>
      <c r="D25" s="320"/>
      <c r="E25" s="56" t="s">
        <v>196</v>
      </c>
      <c r="F25" s="109">
        <v>10.5</v>
      </c>
      <c r="G25" s="59">
        <v>14</v>
      </c>
      <c r="H25" s="59">
        <v>26</v>
      </c>
      <c r="I25" s="59">
        <v>36.5</v>
      </c>
      <c r="J25" s="59">
        <v>3.5</v>
      </c>
      <c r="K25" s="60">
        <v>0</v>
      </c>
      <c r="L25" s="66">
        <f t="shared" si="0"/>
        <v>90.5</v>
      </c>
      <c r="M25" s="266"/>
      <c r="N25" s="333"/>
    </row>
    <row r="26" spans="2:14" ht="19.5">
      <c r="B26" s="274" t="s">
        <v>192</v>
      </c>
      <c r="C26" s="316" t="s">
        <v>44</v>
      </c>
      <c r="D26" s="319"/>
      <c r="E26" s="112" t="s">
        <v>161</v>
      </c>
      <c r="F26" s="52"/>
      <c r="G26" s="53"/>
      <c r="H26" s="53"/>
      <c r="I26" s="53"/>
      <c r="J26" s="53"/>
      <c r="K26" s="62"/>
      <c r="L26" s="54">
        <f t="shared" si="0"/>
        <v>0</v>
      </c>
      <c r="M26" s="327">
        <f t="shared" ref="M26" si="17">ROUND(AVERAGE(L26:L27),1)</f>
        <v>0</v>
      </c>
      <c r="N26" s="334">
        <f t="shared" ref="N26" si="18">M26/105</f>
        <v>0</v>
      </c>
    </row>
    <row r="27" spans="2:14">
      <c r="B27" s="275"/>
      <c r="C27" s="318"/>
      <c r="D27" s="323"/>
      <c r="E27" s="74" t="s">
        <v>196</v>
      </c>
      <c r="F27" s="75"/>
      <c r="G27" s="76"/>
      <c r="H27" s="76"/>
      <c r="I27" s="76"/>
      <c r="J27" s="76"/>
      <c r="K27" s="77"/>
      <c r="L27" s="78">
        <f t="shared" si="0"/>
        <v>0</v>
      </c>
      <c r="M27" s="329"/>
      <c r="N27" s="336"/>
    </row>
    <row r="28" spans="2:14" ht="19.5">
      <c r="B28" s="273" t="s">
        <v>177</v>
      </c>
      <c r="C28" s="317" t="s">
        <v>25</v>
      </c>
      <c r="D28" s="322" t="s">
        <v>64</v>
      </c>
      <c r="E28" s="111" t="s">
        <v>198</v>
      </c>
      <c r="F28" s="114">
        <v>11.75</v>
      </c>
      <c r="G28" s="48">
        <v>14.5</v>
      </c>
      <c r="H28" s="48">
        <v>27.5</v>
      </c>
      <c r="I28" s="48">
        <v>36</v>
      </c>
      <c r="J28" s="48">
        <v>4</v>
      </c>
      <c r="K28" s="49">
        <v>0</v>
      </c>
      <c r="L28" s="50">
        <f t="shared" si="0"/>
        <v>93.8</v>
      </c>
      <c r="M28" s="328">
        <f t="shared" ref="M28" si="19">ROUND(AVERAGE(L28:L29),1)</f>
        <v>94.9</v>
      </c>
      <c r="N28" s="335">
        <f>M28/105</f>
        <v>0.90380952380952395</v>
      </c>
    </row>
    <row r="29" spans="2:14">
      <c r="B29" s="274"/>
      <c r="C29" s="316"/>
      <c r="D29" s="320"/>
      <c r="E29" s="56" t="s">
        <v>199</v>
      </c>
      <c r="F29" s="109">
        <v>14</v>
      </c>
      <c r="G29" s="59">
        <v>14.5</v>
      </c>
      <c r="H29" s="59">
        <v>27</v>
      </c>
      <c r="I29" s="59">
        <v>35.5</v>
      </c>
      <c r="J29" s="59">
        <v>5</v>
      </c>
      <c r="K29" s="60">
        <v>0</v>
      </c>
      <c r="L29" s="66">
        <f t="shared" si="0"/>
        <v>96</v>
      </c>
      <c r="M29" s="266"/>
      <c r="N29" s="333"/>
    </row>
    <row r="30" spans="2:14" ht="19.5">
      <c r="B30" s="274" t="s">
        <v>190</v>
      </c>
      <c r="C30" s="316" t="s">
        <v>31</v>
      </c>
      <c r="D30" s="319" t="s">
        <v>89</v>
      </c>
      <c r="E30" s="112" t="s">
        <v>200</v>
      </c>
      <c r="F30" s="101">
        <v>13</v>
      </c>
      <c r="G30" s="70">
        <v>13</v>
      </c>
      <c r="H30" s="70">
        <v>25</v>
      </c>
      <c r="I30" s="70">
        <v>32.5</v>
      </c>
      <c r="J30" s="70">
        <v>3.5</v>
      </c>
      <c r="K30" s="71">
        <v>0</v>
      </c>
      <c r="L30" s="63">
        <f t="shared" si="0"/>
        <v>87</v>
      </c>
      <c r="M30" s="265">
        <f t="shared" ref="M30" si="20">ROUND(AVERAGE(L30:L31),1)</f>
        <v>87</v>
      </c>
      <c r="N30" s="334">
        <f t="shared" ref="N30" si="21">M30/105</f>
        <v>0.82857142857142896</v>
      </c>
    </row>
    <row r="31" spans="2:14">
      <c r="B31" s="274"/>
      <c r="C31" s="316"/>
      <c r="D31" s="320"/>
      <c r="E31" s="56" t="s">
        <v>168</v>
      </c>
      <c r="F31" s="109">
        <v>12.5</v>
      </c>
      <c r="G31" s="59">
        <v>13.5</v>
      </c>
      <c r="H31" s="59">
        <v>28.5</v>
      </c>
      <c r="I31" s="59">
        <v>28.5</v>
      </c>
      <c r="J31" s="59">
        <v>4</v>
      </c>
      <c r="K31" s="60">
        <v>0</v>
      </c>
      <c r="L31" s="66">
        <f t="shared" si="0"/>
        <v>87</v>
      </c>
      <c r="M31" s="266"/>
      <c r="N31" s="333"/>
    </row>
    <row r="32" spans="2:14" ht="19.5">
      <c r="B32" s="274" t="s">
        <v>193</v>
      </c>
      <c r="C32" s="316" t="s">
        <v>42</v>
      </c>
      <c r="D32" s="319" t="s">
        <v>124</v>
      </c>
      <c r="E32" s="111" t="s">
        <v>198</v>
      </c>
      <c r="F32" s="101">
        <v>10</v>
      </c>
      <c r="G32" s="70">
        <v>9</v>
      </c>
      <c r="H32" s="70">
        <v>21</v>
      </c>
      <c r="I32" s="70">
        <v>25</v>
      </c>
      <c r="J32" s="70">
        <v>1</v>
      </c>
      <c r="K32" s="71">
        <v>0</v>
      </c>
      <c r="L32" s="63">
        <f t="shared" si="0"/>
        <v>66</v>
      </c>
      <c r="M32" s="265">
        <f t="shared" ref="M32" si="22">ROUND(AVERAGE(L32:L33),1)</f>
        <v>64.900000000000006</v>
      </c>
      <c r="N32" s="334">
        <f t="shared" ref="N32" si="23">M32/105</f>
        <v>0.61809523809523803</v>
      </c>
    </row>
    <row r="33" spans="2:14">
      <c r="B33" s="274"/>
      <c r="C33" s="316"/>
      <c r="D33" s="320"/>
      <c r="E33" s="56" t="s">
        <v>168</v>
      </c>
      <c r="F33" s="57">
        <v>12.25</v>
      </c>
      <c r="G33" s="59">
        <v>7.5</v>
      </c>
      <c r="H33" s="59">
        <v>15</v>
      </c>
      <c r="I33" s="59">
        <v>27</v>
      </c>
      <c r="J33" s="59">
        <v>2</v>
      </c>
      <c r="K33" s="60">
        <v>0</v>
      </c>
      <c r="L33" s="66">
        <f t="shared" si="0"/>
        <v>63.8</v>
      </c>
      <c r="M33" s="266"/>
      <c r="N33" s="333"/>
    </row>
    <row r="34" spans="2:14" ht="19.5">
      <c r="B34" s="274" t="s">
        <v>191</v>
      </c>
      <c r="C34" s="316" t="s">
        <v>39</v>
      </c>
      <c r="D34" s="319"/>
      <c r="E34" s="112" t="s">
        <v>200</v>
      </c>
      <c r="F34" s="61"/>
      <c r="G34" s="53"/>
      <c r="H34" s="53"/>
      <c r="I34" s="53"/>
      <c r="J34" s="53"/>
      <c r="K34" s="62"/>
      <c r="L34" s="54">
        <f t="shared" si="0"/>
        <v>0</v>
      </c>
      <c r="M34" s="327">
        <f t="shared" ref="M34" si="24">ROUND(AVERAGE(L34:L35),1)</f>
        <v>0</v>
      </c>
      <c r="N34" s="334">
        <f t="shared" ref="N34" si="25">M34/105</f>
        <v>0</v>
      </c>
    </row>
    <row r="35" spans="2:14">
      <c r="B35" s="275"/>
      <c r="C35" s="318"/>
      <c r="D35" s="323"/>
      <c r="E35" s="74" t="s">
        <v>168</v>
      </c>
      <c r="F35" s="75"/>
      <c r="G35" s="76"/>
      <c r="H35" s="76"/>
      <c r="I35" s="76"/>
      <c r="J35" s="76"/>
      <c r="K35" s="77"/>
      <c r="L35" s="78">
        <f t="shared" si="0"/>
        <v>0</v>
      </c>
      <c r="M35" s="329"/>
      <c r="N35" s="336"/>
    </row>
  </sheetData>
  <mergeCells count="86">
    <mergeCell ref="N30:N31"/>
    <mergeCell ref="N32:N33"/>
    <mergeCell ref="N34:N35"/>
    <mergeCell ref="M32:M33"/>
    <mergeCell ref="M34:M35"/>
    <mergeCell ref="N2:N3"/>
    <mergeCell ref="N4:N5"/>
    <mergeCell ref="N6:N7"/>
    <mergeCell ref="N8:N9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M22:M23"/>
    <mergeCell ref="M24:M25"/>
    <mergeCell ref="M26:M27"/>
    <mergeCell ref="M28:M29"/>
    <mergeCell ref="M30:M31"/>
    <mergeCell ref="M12:M13"/>
    <mergeCell ref="M14:M15"/>
    <mergeCell ref="M16:M17"/>
    <mergeCell ref="M18:M19"/>
    <mergeCell ref="M20:M21"/>
    <mergeCell ref="M2:M3"/>
    <mergeCell ref="M4:M5"/>
    <mergeCell ref="M6:M7"/>
    <mergeCell ref="M8:M9"/>
    <mergeCell ref="M10:M11"/>
    <mergeCell ref="D30:D31"/>
    <mergeCell ref="D32:D33"/>
    <mergeCell ref="D34:D35"/>
    <mergeCell ref="E2:E3"/>
    <mergeCell ref="L2:L3"/>
    <mergeCell ref="C30:C31"/>
    <mergeCell ref="C32:C33"/>
    <mergeCell ref="C34:C35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B30:B31"/>
    <mergeCell ref="B32:B33"/>
    <mergeCell ref="B34:B35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B20:B21"/>
    <mergeCell ref="B22:B23"/>
    <mergeCell ref="B24:B25"/>
    <mergeCell ref="B26:B27"/>
    <mergeCell ref="B28:B29"/>
    <mergeCell ref="B10:B11"/>
    <mergeCell ref="B12:B13"/>
    <mergeCell ref="B14:B15"/>
    <mergeCell ref="B16:B17"/>
    <mergeCell ref="B18:B19"/>
    <mergeCell ref="B2:D2"/>
    <mergeCell ref="F2:K2"/>
    <mergeCell ref="B4:B5"/>
    <mergeCell ref="B6:B7"/>
    <mergeCell ref="B8:B9"/>
  </mergeCells>
  <phoneticPr fontId="21" type="noConversion"/>
  <conditionalFormatting sqref="F4:F35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7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35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4:H35">
    <cfRule type="colorScale" priority="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35">
    <cfRule type="colorScale" priority="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35">
    <cfRule type="colorScale" priority="2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35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35"/>
  <sheetViews>
    <sheetView workbookViewId="0">
      <selection activeCell="K13" sqref="K13"/>
    </sheetView>
  </sheetViews>
  <sheetFormatPr defaultColWidth="9" defaultRowHeight="14.25"/>
  <cols>
    <col min="3" max="3" width="15.375" customWidth="1"/>
    <col min="4" max="4" width="36" customWidth="1"/>
    <col min="5" max="5" width="22.5" customWidth="1"/>
  </cols>
  <sheetData>
    <row r="2" spans="2:14" ht="19.5">
      <c r="B2" s="269" t="s">
        <v>21</v>
      </c>
      <c r="C2" s="270"/>
      <c r="D2" s="310"/>
      <c r="E2" s="325" t="s">
        <v>145</v>
      </c>
      <c r="F2" s="311" t="s">
        <v>146</v>
      </c>
      <c r="G2" s="312"/>
      <c r="H2" s="312"/>
      <c r="I2" s="312"/>
      <c r="J2" s="312"/>
      <c r="K2" s="313"/>
      <c r="L2" s="325" t="s">
        <v>143</v>
      </c>
      <c r="M2" s="325" t="s">
        <v>147</v>
      </c>
      <c r="N2" s="330" t="s">
        <v>52</v>
      </c>
    </row>
    <row r="3" spans="2:14" ht="19.5">
      <c r="B3" s="106" t="s">
        <v>148</v>
      </c>
      <c r="C3" s="107" t="s">
        <v>149</v>
      </c>
      <c r="D3" s="108" t="s">
        <v>151</v>
      </c>
      <c r="E3" s="326"/>
      <c r="F3" s="44" t="s">
        <v>152</v>
      </c>
      <c r="G3" s="45" t="s">
        <v>154</v>
      </c>
      <c r="H3" s="45" t="s">
        <v>164</v>
      </c>
      <c r="I3" s="45" t="s">
        <v>165</v>
      </c>
      <c r="J3" s="45" t="s">
        <v>157</v>
      </c>
      <c r="K3" s="46" t="s">
        <v>158</v>
      </c>
      <c r="L3" s="326"/>
      <c r="M3" s="326"/>
      <c r="N3" s="331"/>
    </row>
    <row r="4" spans="2:14">
      <c r="B4" s="314" t="s">
        <v>175</v>
      </c>
      <c r="C4" s="255" t="s">
        <v>68</v>
      </c>
      <c r="D4" s="319" t="s">
        <v>70</v>
      </c>
      <c r="E4" s="55" t="s">
        <v>159</v>
      </c>
      <c r="F4" s="52">
        <v>11</v>
      </c>
      <c r="G4" s="53">
        <v>15</v>
      </c>
      <c r="H4" s="53">
        <v>27</v>
      </c>
      <c r="I4" s="53">
        <v>38</v>
      </c>
      <c r="J4" s="53">
        <v>4.5</v>
      </c>
      <c r="K4" s="62">
        <v>0</v>
      </c>
      <c r="L4" s="54">
        <f>ROUND(SUM(F4:K4),1)</f>
        <v>95.5</v>
      </c>
      <c r="M4" s="327">
        <f>ROUND(AVERAGE(L4:L5),1)</f>
        <v>93.2</v>
      </c>
      <c r="N4" s="332">
        <f>M4/105</f>
        <v>0.88761904761904797</v>
      </c>
    </row>
    <row r="5" spans="2:14">
      <c r="B5" s="274"/>
      <c r="C5" s="316"/>
      <c r="D5" s="320"/>
      <c r="E5" s="56" t="s">
        <v>76</v>
      </c>
      <c r="F5" s="57">
        <v>12.5</v>
      </c>
      <c r="G5" s="72">
        <v>13.75</v>
      </c>
      <c r="H5" s="59">
        <v>26</v>
      </c>
      <c r="I5" s="59">
        <v>34.5</v>
      </c>
      <c r="J5" s="59">
        <v>4</v>
      </c>
      <c r="K5" s="60">
        <v>0</v>
      </c>
      <c r="L5" s="66">
        <f t="shared" ref="L5:L35" si="0">ROUND(SUM(F5:K5),1)</f>
        <v>90.8</v>
      </c>
      <c r="M5" s="266"/>
      <c r="N5" s="333"/>
    </row>
    <row r="6" spans="2:14">
      <c r="B6" s="274" t="s">
        <v>178</v>
      </c>
      <c r="C6" s="316" t="s">
        <v>85</v>
      </c>
      <c r="D6" s="319" t="s">
        <v>109</v>
      </c>
      <c r="E6" s="67" t="s">
        <v>186</v>
      </c>
      <c r="F6" s="101">
        <v>13.5</v>
      </c>
      <c r="G6" s="70">
        <v>13.5</v>
      </c>
      <c r="H6" s="70">
        <v>26.5</v>
      </c>
      <c r="I6" s="70">
        <v>32.5</v>
      </c>
      <c r="J6" s="70">
        <v>4</v>
      </c>
      <c r="K6" s="71">
        <v>-10</v>
      </c>
      <c r="L6" s="63">
        <f t="shared" si="0"/>
        <v>80</v>
      </c>
      <c r="M6" s="265">
        <f t="shared" ref="M6:M10" si="1">ROUND(AVERAGE(L6:L7),1)</f>
        <v>78.5</v>
      </c>
      <c r="N6" s="334">
        <f t="shared" ref="N6" si="2">M6/105</f>
        <v>0.74761904761904796</v>
      </c>
    </row>
    <row r="7" spans="2:14">
      <c r="B7" s="274"/>
      <c r="C7" s="316"/>
      <c r="D7" s="320"/>
      <c r="E7" s="56" t="s">
        <v>76</v>
      </c>
      <c r="F7" s="109">
        <v>14.5</v>
      </c>
      <c r="G7" s="72">
        <v>11.5</v>
      </c>
      <c r="H7" s="59">
        <v>25.5</v>
      </c>
      <c r="I7" s="59">
        <v>31.5</v>
      </c>
      <c r="J7" s="59">
        <v>4</v>
      </c>
      <c r="K7" s="60">
        <v>-10</v>
      </c>
      <c r="L7" s="66">
        <f t="shared" si="0"/>
        <v>77</v>
      </c>
      <c r="M7" s="266"/>
      <c r="N7" s="333"/>
    </row>
    <row r="8" spans="2:14">
      <c r="B8" s="274" t="s">
        <v>183</v>
      </c>
      <c r="C8" s="316" t="s">
        <v>43</v>
      </c>
      <c r="D8" s="319"/>
      <c r="E8" s="67" t="s">
        <v>159</v>
      </c>
      <c r="F8" s="101"/>
      <c r="G8" s="70"/>
      <c r="H8" s="70"/>
      <c r="I8" s="70"/>
      <c r="J8" s="70"/>
      <c r="K8" s="71"/>
      <c r="L8" s="63">
        <f t="shared" si="0"/>
        <v>0</v>
      </c>
      <c r="M8" s="265">
        <f t="shared" si="1"/>
        <v>0</v>
      </c>
      <c r="N8" s="334">
        <f t="shared" ref="N8" si="3">M8/105</f>
        <v>0</v>
      </c>
    </row>
    <row r="9" spans="2:14">
      <c r="B9" s="274"/>
      <c r="C9" s="316"/>
      <c r="D9" s="320"/>
      <c r="E9" s="56" t="s">
        <v>76</v>
      </c>
      <c r="F9" s="109"/>
      <c r="G9" s="72"/>
      <c r="H9" s="59"/>
      <c r="I9" s="59"/>
      <c r="J9" s="59"/>
      <c r="K9" s="60"/>
      <c r="L9" s="66">
        <f t="shared" si="0"/>
        <v>0</v>
      </c>
      <c r="M9" s="266"/>
      <c r="N9" s="333"/>
    </row>
    <row r="10" spans="2:14">
      <c r="B10" s="274" t="s">
        <v>181</v>
      </c>
      <c r="C10" s="316" t="s">
        <v>41</v>
      </c>
      <c r="D10" s="319" t="s">
        <v>113</v>
      </c>
      <c r="E10" s="67" t="s">
        <v>159</v>
      </c>
      <c r="F10" s="101">
        <v>12.5</v>
      </c>
      <c r="G10" s="70">
        <v>13.5</v>
      </c>
      <c r="H10" s="70">
        <v>22</v>
      </c>
      <c r="I10" s="70">
        <v>28</v>
      </c>
      <c r="J10" s="70">
        <v>3</v>
      </c>
      <c r="K10" s="71">
        <v>0</v>
      </c>
      <c r="L10" s="63">
        <f t="shared" si="0"/>
        <v>79</v>
      </c>
      <c r="M10" s="265">
        <f t="shared" si="1"/>
        <v>77.8</v>
      </c>
      <c r="N10" s="334">
        <f t="shared" ref="N10" si="4">M10/105</f>
        <v>0.74095238095238103</v>
      </c>
    </row>
    <row r="11" spans="2:14">
      <c r="B11" s="275"/>
      <c r="C11" s="318"/>
      <c r="D11" s="323"/>
      <c r="E11" s="74" t="s">
        <v>76</v>
      </c>
      <c r="F11" s="103">
        <v>11</v>
      </c>
      <c r="G11" s="76">
        <v>10.5</v>
      </c>
      <c r="H11" s="76">
        <v>23.5</v>
      </c>
      <c r="I11" s="76">
        <v>29</v>
      </c>
      <c r="J11" s="76">
        <v>2.5</v>
      </c>
      <c r="K11" s="77">
        <v>0</v>
      </c>
      <c r="L11" s="78">
        <f t="shared" si="0"/>
        <v>76.5</v>
      </c>
      <c r="M11" s="329"/>
      <c r="N11" s="336"/>
    </row>
    <row r="12" spans="2:14">
      <c r="B12" s="273" t="s">
        <v>176</v>
      </c>
      <c r="C12" s="317" t="s">
        <v>27</v>
      </c>
      <c r="D12" s="322" t="s">
        <v>66</v>
      </c>
      <c r="E12" s="28" t="s">
        <v>195</v>
      </c>
      <c r="F12" s="47">
        <v>14</v>
      </c>
      <c r="G12" s="110">
        <v>13.25</v>
      </c>
      <c r="H12" s="48">
        <v>26.5</v>
      </c>
      <c r="I12" s="48">
        <v>34</v>
      </c>
      <c r="J12" s="48">
        <v>3.5</v>
      </c>
      <c r="K12" s="49">
        <v>0</v>
      </c>
      <c r="L12" s="50">
        <f t="shared" si="0"/>
        <v>91.3</v>
      </c>
      <c r="M12" s="328">
        <f t="shared" ref="M12" si="5">ROUND(AVERAGE(L12:L13),1)</f>
        <v>93.6</v>
      </c>
      <c r="N12" s="335">
        <f>M12/105</f>
        <v>0.89142857142857135</v>
      </c>
    </row>
    <row r="13" spans="2:14">
      <c r="B13" s="274"/>
      <c r="C13" s="316"/>
      <c r="D13" s="320"/>
      <c r="E13" s="56" t="s">
        <v>163</v>
      </c>
      <c r="F13" s="57">
        <v>14.25</v>
      </c>
      <c r="G13" s="59">
        <v>13</v>
      </c>
      <c r="H13" s="59">
        <v>28.5</v>
      </c>
      <c r="I13" s="59">
        <v>36</v>
      </c>
      <c r="J13" s="59">
        <v>4</v>
      </c>
      <c r="K13" s="60">
        <v>0</v>
      </c>
      <c r="L13" s="66">
        <f t="shared" si="0"/>
        <v>95.8</v>
      </c>
      <c r="M13" s="266"/>
      <c r="N13" s="333"/>
    </row>
    <row r="14" spans="2:14">
      <c r="B14" s="274" t="s">
        <v>179</v>
      </c>
      <c r="C14" s="316" t="s">
        <v>38</v>
      </c>
      <c r="D14" s="319"/>
      <c r="E14" s="67" t="s">
        <v>195</v>
      </c>
      <c r="F14" s="101"/>
      <c r="G14" s="70"/>
      <c r="H14" s="70"/>
      <c r="I14" s="70"/>
      <c r="J14" s="70"/>
      <c r="K14" s="71"/>
      <c r="L14" s="63">
        <f t="shared" si="0"/>
        <v>0</v>
      </c>
      <c r="M14" s="265">
        <f t="shared" ref="M14" si="6">ROUND(AVERAGE(L14:L15),1)</f>
        <v>0</v>
      </c>
      <c r="N14" s="334">
        <f t="shared" ref="N14" si="7">M14/105</f>
        <v>0</v>
      </c>
    </row>
    <row r="15" spans="2:14">
      <c r="B15" s="274"/>
      <c r="C15" s="316"/>
      <c r="D15" s="320"/>
      <c r="E15" s="56" t="s">
        <v>163</v>
      </c>
      <c r="F15" s="109"/>
      <c r="G15" s="59"/>
      <c r="H15" s="59"/>
      <c r="I15" s="59"/>
      <c r="J15" s="59"/>
      <c r="K15" s="60"/>
      <c r="L15" s="66">
        <f t="shared" si="0"/>
        <v>0</v>
      </c>
      <c r="M15" s="266"/>
      <c r="N15" s="333"/>
    </row>
    <row r="16" spans="2:14">
      <c r="B16" s="274" t="s">
        <v>182</v>
      </c>
      <c r="C16" s="316">
        <v>1201297974</v>
      </c>
      <c r="D16" s="319" t="s">
        <v>129</v>
      </c>
      <c r="E16" s="67" t="s">
        <v>195</v>
      </c>
      <c r="F16" s="101">
        <v>14.5</v>
      </c>
      <c r="G16" s="70">
        <v>13.5</v>
      </c>
      <c r="H16" s="70">
        <v>26.5</v>
      </c>
      <c r="I16" s="70">
        <v>34.5</v>
      </c>
      <c r="J16" s="70">
        <v>0</v>
      </c>
      <c r="K16" s="71">
        <v>-50</v>
      </c>
      <c r="L16" s="63">
        <f t="shared" si="0"/>
        <v>39</v>
      </c>
      <c r="M16" s="265">
        <f t="shared" ref="M16" si="8">ROUND(AVERAGE(L16:L17),1)</f>
        <v>39.9</v>
      </c>
      <c r="N16" s="334">
        <f t="shared" ref="N16" si="9">M16/105</f>
        <v>0.38</v>
      </c>
    </row>
    <row r="17" spans="2:14">
      <c r="B17" s="274"/>
      <c r="C17" s="316"/>
      <c r="D17" s="320"/>
      <c r="E17" s="56" t="s">
        <v>163</v>
      </c>
      <c r="F17" s="57">
        <v>14.75</v>
      </c>
      <c r="G17" s="59">
        <v>12</v>
      </c>
      <c r="H17" s="59">
        <v>27</v>
      </c>
      <c r="I17" s="59">
        <v>37</v>
      </c>
      <c r="J17" s="59">
        <v>0</v>
      </c>
      <c r="K17" s="60">
        <v>-50</v>
      </c>
      <c r="L17" s="66">
        <f t="shared" si="0"/>
        <v>40.799999999999997</v>
      </c>
      <c r="M17" s="266"/>
      <c r="N17" s="333"/>
    </row>
    <row r="18" spans="2:14">
      <c r="B18" s="274" t="s">
        <v>184</v>
      </c>
      <c r="C18" s="316" t="s">
        <v>45</v>
      </c>
      <c r="D18" s="319"/>
      <c r="E18" s="67" t="s">
        <v>195</v>
      </c>
      <c r="F18" s="101"/>
      <c r="G18" s="70"/>
      <c r="H18" s="70"/>
      <c r="I18" s="70"/>
      <c r="J18" s="70"/>
      <c r="K18" s="71"/>
      <c r="L18" s="63">
        <f t="shared" si="0"/>
        <v>0</v>
      </c>
      <c r="M18" s="265">
        <f t="shared" ref="M18" si="10">ROUND(AVERAGE(L18:L19),1)</f>
        <v>0</v>
      </c>
      <c r="N18" s="334">
        <f t="shared" ref="N18" si="11">M18/105</f>
        <v>0</v>
      </c>
    </row>
    <row r="19" spans="2:14">
      <c r="B19" s="275"/>
      <c r="C19" s="318"/>
      <c r="D19" s="323"/>
      <c r="E19" s="74" t="s">
        <v>163</v>
      </c>
      <c r="F19" s="75"/>
      <c r="G19" s="76"/>
      <c r="H19" s="76"/>
      <c r="I19" s="76"/>
      <c r="J19" s="76"/>
      <c r="K19" s="77"/>
      <c r="L19" s="78">
        <f t="shared" si="0"/>
        <v>0</v>
      </c>
      <c r="M19" s="329"/>
      <c r="N19" s="336"/>
    </row>
    <row r="20" spans="2:14" ht="19.5">
      <c r="B20" s="273" t="s">
        <v>180</v>
      </c>
      <c r="C20" s="317" t="s">
        <v>33</v>
      </c>
      <c r="D20" s="322"/>
      <c r="E20" s="111" t="s">
        <v>161</v>
      </c>
      <c r="F20" s="47"/>
      <c r="G20" s="110"/>
      <c r="H20" s="48"/>
      <c r="I20" s="48"/>
      <c r="J20" s="48"/>
      <c r="K20" s="49"/>
      <c r="L20" s="50">
        <f t="shared" si="0"/>
        <v>0</v>
      </c>
      <c r="M20" s="328">
        <f t="shared" ref="M20" si="12">ROUND(AVERAGE(L20:L21),1)</f>
        <v>0</v>
      </c>
      <c r="N20" s="335">
        <f>M20/105</f>
        <v>0</v>
      </c>
    </row>
    <row r="21" spans="2:14">
      <c r="B21" s="274"/>
      <c r="C21" s="316"/>
      <c r="D21" s="320"/>
      <c r="E21" s="56" t="s">
        <v>196</v>
      </c>
      <c r="F21" s="109"/>
      <c r="G21" s="59"/>
      <c r="H21" s="59"/>
      <c r="I21" s="59"/>
      <c r="J21" s="59"/>
      <c r="K21" s="60"/>
      <c r="L21" s="66">
        <f t="shared" si="0"/>
        <v>0</v>
      </c>
      <c r="M21" s="266"/>
      <c r="N21" s="333"/>
    </row>
    <row r="22" spans="2:14" ht="19.5">
      <c r="B22" s="274" t="s">
        <v>185</v>
      </c>
      <c r="C22" s="316" t="s">
        <v>29</v>
      </c>
      <c r="D22" s="319" t="s">
        <v>125</v>
      </c>
      <c r="E22" s="112" t="s">
        <v>161</v>
      </c>
      <c r="F22" s="101">
        <v>9.25</v>
      </c>
      <c r="G22" s="102">
        <v>11.75</v>
      </c>
      <c r="H22" s="70">
        <v>18</v>
      </c>
      <c r="I22" s="70">
        <v>24</v>
      </c>
      <c r="J22" s="70">
        <v>3</v>
      </c>
      <c r="K22" s="71">
        <v>0</v>
      </c>
      <c r="L22" s="63">
        <f t="shared" si="0"/>
        <v>66</v>
      </c>
      <c r="M22" s="265">
        <f t="shared" ref="M22" si="13">ROUND(AVERAGE(L22:L23),1)</f>
        <v>63</v>
      </c>
      <c r="N22" s="334">
        <f t="shared" ref="N22" si="14">M22/105</f>
        <v>0.6</v>
      </c>
    </row>
    <row r="23" spans="2:14">
      <c r="B23" s="274"/>
      <c r="C23" s="316"/>
      <c r="D23" s="320"/>
      <c r="E23" s="56" t="s">
        <v>196</v>
      </c>
      <c r="F23" s="109">
        <v>13.5</v>
      </c>
      <c r="G23" s="59">
        <v>10</v>
      </c>
      <c r="H23" s="59">
        <v>16</v>
      </c>
      <c r="I23" s="59">
        <v>19</v>
      </c>
      <c r="J23" s="59">
        <v>1.5</v>
      </c>
      <c r="K23" s="60">
        <v>0</v>
      </c>
      <c r="L23" s="66">
        <f t="shared" si="0"/>
        <v>60</v>
      </c>
      <c r="M23" s="266"/>
      <c r="N23" s="333"/>
    </row>
    <row r="24" spans="2:14" ht="19.5">
      <c r="B24" s="274" t="s">
        <v>189</v>
      </c>
      <c r="C24" s="316" t="s">
        <v>37</v>
      </c>
      <c r="D24" s="319" t="s">
        <v>117</v>
      </c>
      <c r="E24" s="112" t="s">
        <v>161</v>
      </c>
      <c r="F24" s="337">
        <v>10.5</v>
      </c>
      <c r="G24" s="339">
        <v>13</v>
      </c>
      <c r="H24" s="339">
        <v>22.5</v>
      </c>
      <c r="I24" s="339">
        <v>24</v>
      </c>
      <c r="J24" s="339">
        <v>3</v>
      </c>
      <c r="K24" s="341">
        <v>0</v>
      </c>
      <c r="L24" s="343">
        <f t="shared" si="0"/>
        <v>73</v>
      </c>
      <c r="M24" s="265">
        <f t="shared" ref="M24" si="15">ROUND(AVERAGE(L24:L25),1)</f>
        <v>73</v>
      </c>
      <c r="N24" s="334">
        <f t="shared" ref="N24" si="16">M24/105</f>
        <v>0.69523809523809499</v>
      </c>
    </row>
    <row r="25" spans="2:14">
      <c r="B25" s="274"/>
      <c r="C25" s="316"/>
      <c r="D25" s="320"/>
      <c r="E25" s="56" t="s">
        <v>196</v>
      </c>
      <c r="F25" s="338"/>
      <c r="G25" s="340"/>
      <c r="H25" s="340"/>
      <c r="I25" s="340"/>
      <c r="J25" s="340"/>
      <c r="K25" s="342"/>
      <c r="L25" s="344"/>
      <c r="M25" s="266"/>
      <c r="N25" s="333"/>
    </row>
    <row r="26" spans="2:14" ht="19.5">
      <c r="B26" s="274" t="s">
        <v>192</v>
      </c>
      <c r="C26" s="316" t="s">
        <v>44</v>
      </c>
      <c r="D26" s="319"/>
      <c r="E26" s="112" t="s">
        <v>161</v>
      </c>
      <c r="F26" s="52"/>
      <c r="G26" s="53"/>
      <c r="H26" s="53"/>
      <c r="I26" s="53"/>
      <c r="J26" s="53"/>
      <c r="K26" s="62"/>
      <c r="L26" s="54">
        <f t="shared" si="0"/>
        <v>0</v>
      </c>
      <c r="M26" s="327">
        <f t="shared" ref="M26" si="17">ROUND(AVERAGE(L26:L27),1)</f>
        <v>0</v>
      </c>
      <c r="N26" s="334">
        <f t="shared" ref="N26" si="18">M26/105</f>
        <v>0</v>
      </c>
    </row>
    <row r="27" spans="2:14">
      <c r="B27" s="275"/>
      <c r="C27" s="318"/>
      <c r="D27" s="323"/>
      <c r="E27" s="74" t="s">
        <v>196</v>
      </c>
      <c r="F27" s="75"/>
      <c r="G27" s="76"/>
      <c r="H27" s="76"/>
      <c r="I27" s="76"/>
      <c r="J27" s="76"/>
      <c r="K27" s="77"/>
      <c r="L27" s="78">
        <f t="shared" si="0"/>
        <v>0</v>
      </c>
      <c r="M27" s="329"/>
      <c r="N27" s="336"/>
    </row>
    <row r="28" spans="2:14" ht="19.5">
      <c r="B28" s="273" t="s">
        <v>177</v>
      </c>
      <c r="C28" s="317" t="s">
        <v>25</v>
      </c>
      <c r="D28" s="322" t="s">
        <v>62</v>
      </c>
      <c r="E28" s="111" t="s">
        <v>198</v>
      </c>
      <c r="F28" s="47">
        <v>14.5</v>
      </c>
      <c r="G28" s="110">
        <v>14.25</v>
      </c>
      <c r="H28" s="48">
        <v>28</v>
      </c>
      <c r="I28" s="48">
        <v>38</v>
      </c>
      <c r="J28" s="48">
        <v>4.5</v>
      </c>
      <c r="K28" s="49">
        <v>0</v>
      </c>
      <c r="L28" s="50">
        <f t="shared" si="0"/>
        <v>99.3</v>
      </c>
      <c r="M28" s="328">
        <f t="shared" ref="M28" si="19">ROUND(AVERAGE(L28:L29),1)</f>
        <v>96.4</v>
      </c>
      <c r="N28" s="335">
        <f>M28/105</f>
        <v>0.91809523809523796</v>
      </c>
    </row>
    <row r="29" spans="2:14">
      <c r="B29" s="274"/>
      <c r="C29" s="316"/>
      <c r="D29" s="320"/>
      <c r="E29" s="56" t="s">
        <v>168</v>
      </c>
      <c r="F29" s="109">
        <v>14</v>
      </c>
      <c r="G29" s="59">
        <v>14.5</v>
      </c>
      <c r="H29" s="59">
        <v>27.5</v>
      </c>
      <c r="I29" s="59">
        <v>33</v>
      </c>
      <c r="J29" s="59">
        <v>4.5</v>
      </c>
      <c r="K29" s="60">
        <v>0</v>
      </c>
      <c r="L29" s="66">
        <f t="shared" si="0"/>
        <v>93.5</v>
      </c>
      <c r="M29" s="266"/>
      <c r="N29" s="333"/>
    </row>
    <row r="30" spans="2:14" ht="19.5">
      <c r="B30" s="274" t="s">
        <v>190</v>
      </c>
      <c r="C30" s="316" t="s">
        <v>31</v>
      </c>
      <c r="D30" s="319" t="s">
        <v>90</v>
      </c>
      <c r="E30" s="51" t="s">
        <v>198</v>
      </c>
      <c r="F30" s="101">
        <v>13.5</v>
      </c>
      <c r="G30" s="70">
        <v>12</v>
      </c>
      <c r="H30" s="70">
        <v>24</v>
      </c>
      <c r="I30" s="70">
        <v>31</v>
      </c>
      <c r="J30" s="70">
        <v>2.5</v>
      </c>
      <c r="K30" s="71">
        <v>0</v>
      </c>
      <c r="L30" s="63">
        <f t="shared" si="0"/>
        <v>83</v>
      </c>
      <c r="M30" s="265">
        <f t="shared" ref="M30" si="20">ROUND(AVERAGE(L30:L31),1)</f>
        <v>86.8</v>
      </c>
      <c r="N30" s="334">
        <f t="shared" ref="N30" si="21">M30/105</f>
        <v>0.82666666666666699</v>
      </c>
    </row>
    <row r="31" spans="2:14">
      <c r="B31" s="274"/>
      <c r="C31" s="316"/>
      <c r="D31" s="320"/>
      <c r="E31" s="56" t="s">
        <v>168</v>
      </c>
      <c r="F31" s="109">
        <v>13</v>
      </c>
      <c r="G31" s="59">
        <v>12</v>
      </c>
      <c r="H31" s="59">
        <v>26.5</v>
      </c>
      <c r="I31" s="59">
        <v>36</v>
      </c>
      <c r="J31" s="59">
        <v>3</v>
      </c>
      <c r="K31" s="60">
        <v>0</v>
      </c>
      <c r="L31" s="66">
        <f t="shared" si="0"/>
        <v>90.5</v>
      </c>
      <c r="M31" s="266"/>
      <c r="N31" s="333"/>
    </row>
    <row r="32" spans="2:14" ht="19.5">
      <c r="B32" s="274" t="s">
        <v>193</v>
      </c>
      <c r="C32" s="316" t="s">
        <v>42</v>
      </c>
      <c r="D32" s="319"/>
      <c r="E32" s="112" t="s">
        <v>200</v>
      </c>
      <c r="F32" s="101"/>
      <c r="G32" s="70"/>
      <c r="H32" s="70"/>
      <c r="I32" s="70"/>
      <c r="J32" s="70"/>
      <c r="K32" s="71"/>
      <c r="L32" s="63">
        <f t="shared" si="0"/>
        <v>0</v>
      </c>
      <c r="M32" s="265">
        <f t="shared" ref="M32" si="22">ROUND(AVERAGE(L32:L33),1)</f>
        <v>0</v>
      </c>
      <c r="N32" s="334">
        <f t="shared" ref="N32" si="23">M32/105</f>
        <v>0</v>
      </c>
    </row>
    <row r="33" spans="2:14">
      <c r="B33" s="274"/>
      <c r="C33" s="316"/>
      <c r="D33" s="320"/>
      <c r="E33" s="56" t="s">
        <v>168</v>
      </c>
      <c r="F33" s="109"/>
      <c r="G33" s="59"/>
      <c r="H33" s="59"/>
      <c r="I33" s="59"/>
      <c r="J33" s="59"/>
      <c r="K33" s="60"/>
      <c r="L33" s="66">
        <f t="shared" si="0"/>
        <v>0</v>
      </c>
      <c r="M33" s="266"/>
      <c r="N33" s="333"/>
    </row>
    <row r="34" spans="2:14" ht="19.5">
      <c r="B34" s="274" t="s">
        <v>191</v>
      </c>
      <c r="C34" s="316" t="s">
        <v>39</v>
      </c>
      <c r="D34" s="319" t="s">
        <v>98</v>
      </c>
      <c r="E34" s="51" t="s">
        <v>198</v>
      </c>
      <c r="F34" s="61">
        <v>13.75</v>
      </c>
      <c r="G34" s="53">
        <v>9</v>
      </c>
      <c r="H34" s="53">
        <v>25.5</v>
      </c>
      <c r="I34" s="53">
        <v>34</v>
      </c>
      <c r="J34" s="53">
        <v>1</v>
      </c>
      <c r="K34" s="62">
        <v>0</v>
      </c>
      <c r="L34" s="54">
        <f t="shared" si="0"/>
        <v>83.3</v>
      </c>
      <c r="M34" s="327">
        <f t="shared" ref="M34" si="24">ROUND(AVERAGE(L34:L35),1)</f>
        <v>84.4</v>
      </c>
      <c r="N34" s="334">
        <f t="shared" ref="N34" si="25">M34/105</f>
        <v>0.80380952380952397</v>
      </c>
    </row>
    <row r="35" spans="2:14" ht="19.5">
      <c r="B35" s="275"/>
      <c r="C35" s="318"/>
      <c r="D35" s="323"/>
      <c r="E35" s="113" t="s">
        <v>201</v>
      </c>
      <c r="F35" s="103">
        <v>14.25</v>
      </c>
      <c r="G35" s="104">
        <v>9.75</v>
      </c>
      <c r="H35" s="76">
        <v>23.5</v>
      </c>
      <c r="I35" s="76">
        <v>36</v>
      </c>
      <c r="J35" s="76">
        <v>2</v>
      </c>
      <c r="K35" s="77">
        <v>0</v>
      </c>
      <c r="L35" s="78">
        <f t="shared" si="0"/>
        <v>85.5</v>
      </c>
      <c r="M35" s="329"/>
      <c r="N35" s="336"/>
    </row>
  </sheetData>
  <mergeCells count="93">
    <mergeCell ref="N32:N33"/>
    <mergeCell ref="N34:N35"/>
    <mergeCell ref="N22:N23"/>
    <mergeCell ref="N24:N25"/>
    <mergeCell ref="N26:N27"/>
    <mergeCell ref="N28:N29"/>
    <mergeCell ref="N30:N31"/>
    <mergeCell ref="N12:N13"/>
    <mergeCell ref="N14:N15"/>
    <mergeCell ref="N16:N17"/>
    <mergeCell ref="N18:N19"/>
    <mergeCell ref="N20:N21"/>
    <mergeCell ref="N2:N3"/>
    <mergeCell ref="N4:N5"/>
    <mergeCell ref="N6:N7"/>
    <mergeCell ref="N8:N9"/>
    <mergeCell ref="N10:N11"/>
    <mergeCell ref="M26:M27"/>
    <mergeCell ref="M28:M29"/>
    <mergeCell ref="M30:M31"/>
    <mergeCell ref="M32:M33"/>
    <mergeCell ref="M34:M35"/>
    <mergeCell ref="L2:L3"/>
    <mergeCell ref="L24:L25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G24:G25"/>
    <mergeCell ref="H24:H25"/>
    <mergeCell ref="I24:I25"/>
    <mergeCell ref="J24:J25"/>
    <mergeCell ref="K24:K25"/>
    <mergeCell ref="D30:D31"/>
    <mergeCell ref="D32:D33"/>
    <mergeCell ref="D34:D35"/>
    <mergeCell ref="E2:E3"/>
    <mergeCell ref="F24:F25"/>
    <mergeCell ref="C30:C31"/>
    <mergeCell ref="C32:C33"/>
    <mergeCell ref="C34:C35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B30:B31"/>
    <mergeCell ref="B32:B33"/>
    <mergeCell ref="B34:B35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B20:B21"/>
    <mergeCell ref="B22:B23"/>
    <mergeCell ref="B24:B25"/>
    <mergeCell ref="B26:B27"/>
    <mergeCell ref="B28:B29"/>
    <mergeCell ref="B10:B11"/>
    <mergeCell ref="B12:B13"/>
    <mergeCell ref="B14:B15"/>
    <mergeCell ref="B16:B17"/>
    <mergeCell ref="B18:B19"/>
    <mergeCell ref="B2:D2"/>
    <mergeCell ref="F2:K2"/>
    <mergeCell ref="B4:B5"/>
    <mergeCell ref="B6:B7"/>
    <mergeCell ref="B8:B9"/>
  </mergeCells>
  <phoneticPr fontId="21" type="noConversion"/>
  <conditionalFormatting sqref="F4:F24 F26:F35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7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24 G26:G35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4:H24 H26:H35">
    <cfRule type="colorScale" priority="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0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24 I26:I35">
    <cfRule type="colorScale" priority="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9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24 J26:J35">
    <cfRule type="colorScale" priority="2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24 K26:K35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C21"/>
  <sheetViews>
    <sheetView topLeftCell="P5" workbookViewId="0">
      <selection activeCell="G21" sqref="G21"/>
    </sheetView>
  </sheetViews>
  <sheetFormatPr defaultColWidth="9" defaultRowHeight="14.25"/>
  <cols>
    <col min="3" max="3" width="14.5" customWidth="1"/>
    <col min="4" max="4" width="4.5" customWidth="1"/>
    <col min="5" max="5" width="45" customWidth="1"/>
    <col min="6" max="6" width="22.5" customWidth="1"/>
    <col min="7" max="7" width="4.5" customWidth="1"/>
    <col min="8" max="8" width="5.5" customWidth="1"/>
    <col min="9" max="9" width="22.625" customWidth="1"/>
    <col min="10" max="10" width="4.5" customWidth="1"/>
    <col min="11" max="11" width="7.125" customWidth="1"/>
    <col min="12" max="12" width="24.75" customWidth="1"/>
    <col min="13" max="13" width="10.25" customWidth="1"/>
    <col min="14" max="14" width="12.875" customWidth="1"/>
    <col min="15" max="15" width="7.5" customWidth="1"/>
    <col min="18" max="18" width="14.375" customWidth="1"/>
    <col min="19" max="19" width="46.125" customWidth="1"/>
    <col min="20" max="20" width="22.625" customWidth="1"/>
    <col min="21" max="24" width="7.5" customWidth="1"/>
    <col min="25" max="26" width="5.5" customWidth="1"/>
    <col min="27" max="27" width="7.125" customWidth="1"/>
    <col min="28" max="29" width="9.5" customWidth="1"/>
  </cols>
  <sheetData>
    <row r="2" spans="2:29" ht="19.5">
      <c r="B2" s="345" t="s">
        <v>21</v>
      </c>
      <c r="C2" s="346"/>
      <c r="D2" s="346"/>
      <c r="E2" s="1"/>
      <c r="F2" s="347" t="s">
        <v>141</v>
      </c>
      <c r="G2" s="346"/>
      <c r="H2" s="348"/>
      <c r="I2" s="347" t="s">
        <v>142</v>
      </c>
      <c r="J2" s="346"/>
      <c r="K2" s="348"/>
      <c r="L2" s="357" t="s">
        <v>143</v>
      </c>
      <c r="M2" s="358" t="s">
        <v>52</v>
      </c>
      <c r="N2" s="358" t="s">
        <v>171</v>
      </c>
      <c r="O2" s="359" t="s">
        <v>23</v>
      </c>
      <c r="Q2" s="269" t="s">
        <v>21</v>
      </c>
      <c r="R2" s="270"/>
      <c r="S2" s="310"/>
      <c r="T2" s="325" t="s">
        <v>145</v>
      </c>
      <c r="U2" s="311" t="s">
        <v>146</v>
      </c>
      <c r="V2" s="312"/>
      <c r="W2" s="312"/>
      <c r="X2" s="312"/>
      <c r="Y2" s="312"/>
      <c r="Z2" s="313"/>
      <c r="AA2" s="325" t="s">
        <v>143</v>
      </c>
      <c r="AB2" s="325" t="s">
        <v>147</v>
      </c>
      <c r="AC2" s="330" t="s">
        <v>52</v>
      </c>
    </row>
    <row r="3" spans="2:29" ht="19.5">
      <c r="B3" s="3" t="s">
        <v>148</v>
      </c>
      <c r="C3" s="4" t="s">
        <v>149</v>
      </c>
      <c r="D3" s="5" t="s">
        <v>150</v>
      </c>
      <c r="E3" s="4" t="s">
        <v>151</v>
      </c>
      <c r="F3" s="6" t="s">
        <v>149</v>
      </c>
      <c r="G3" s="5" t="s">
        <v>150</v>
      </c>
      <c r="H3" s="7" t="s">
        <v>11</v>
      </c>
      <c r="I3" s="4" t="s">
        <v>149</v>
      </c>
      <c r="J3" s="5" t="s">
        <v>150</v>
      </c>
      <c r="K3" s="7" t="s">
        <v>11</v>
      </c>
      <c r="L3" s="253"/>
      <c r="M3" s="253"/>
      <c r="N3" s="251"/>
      <c r="O3" s="360"/>
      <c r="Q3" s="97" t="s">
        <v>148</v>
      </c>
      <c r="R3" s="98" t="s">
        <v>149</v>
      </c>
      <c r="S3" s="67" t="s">
        <v>151</v>
      </c>
      <c r="T3" s="264"/>
      <c r="U3" s="99" t="s">
        <v>152</v>
      </c>
      <c r="V3" s="100" t="s">
        <v>154</v>
      </c>
      <c r="W3" s="100" t="s">
        <v>164</v>
      </c>
      <c r="X3" s="100" t="s">
        <v>165</v>
      </c>
      <c r="Y3" s="100" t="s">
        <v>157</v>
      </c>
      <c r="Z3" s="105" t="s">
        <v>158</v>
      </c>
      <c r="AA3" s="264"/>
      <c r="AB3" s="264"/>
      <c r="AC3" s="362"/>
    </row>
    <row r="4" spans="2:29" ht="19.5">
      <c r="B4" s="8" t="s">
        <v>203</v>
      </c>
      <c r="C4" s="9" t="s">
        <v>166</v>
      </c>
      <c r="D4" s="10">
        <v>6</v>
      </c>
      <c r="E4" s="11" t="s">
        <v>53</v>
      </c>
      <c r="F4" s="349" t="s">
        <v>204</v>
      </c>
      <c r="G4" s="353">
        <v>28</v>
      </c>
      <c r="H4" s="13">
        <v>102</v>
      </c>
      <c r="I4" s="349" t="s">
        <v>205</v>
      </c>
      <c r="J4" s="353">
        <v>19</v>
      </c>
      <c r="K4" s="25">
        <v>103.3</v>
      </c>
      <c r="L4" s="32">
        <f>IF(COUNT(H4,K4)&gt;0,ROUND(AVERAGE(H4,K4),1),)</f>
        <v>102.7</v>
      </c>
      <c r="M4" s="33">
        <f>L4/108</f>
        <v>0.95092592592592595</v>
      </c>
      <c r="N4" s="83">
        <f>RANK(L4,L$4:L$6)</f>
        <v>1</v>
      </c>
      <c r="O4" s="34">
        <f t="shared" ref="O4:O12" si="0">RANK(L4,L$4:L$12)</f>
        <v>1</v>
      </c>
      <c r="Q4" s="273" t="s">
        <v>203</v>
      </c>
      <c r="R4" s="317" t="s">
        <v>25</v>
      </c>
      <c r="S4" s="322" t="s">
        <v>53</v>
      </c>
      <c r="T4" s="28" t="s">
        <v>204</v>
      </c>
      <c r="U4" s="47">
        <v>13.5</v>
      </c>
      <c r="V4" s="48">
        <v>13.5</v>
      </c>
      <c r="W4" s="48">
        <v>29.5</v>
      </c>
      <c r="X4" s="48">
        <v>38</v>
      </c>
      <c r="Y4" s="48">
        <v>7.5</v>
      </c>
      <c r="Z4" s="49">
        <v>0</v>
      </c>
      <c r="AA4" s="50">
        <f>ROUND(SUM(U4:Z4),1)</f>
        <v>102</v>
      </c>
      <c r="AB4" s="328">
        <f>ROUND(AVERAGE(AA4:AA5),1)</f>
        <v>102.7</v>
      </c>
      <c r="AC4" s="335">
        <f>AB4/108</f>
        <v>0.95092592592592595</v>
      </c>
    </row>
    <row r="5" spans="2:29" ht="19.5">
      <c r="B5" s="14" t="s">
        <v>206</v>
      </c>
      <c r="C5" s="15" t="s">
        <v>68</v>
      </c>
      <c r="D5" s="16">
        <v>9</v>
      </c>
      <c r="E5" s="17" t="s">
        <v>67</v>
      </c>
      <c r="F5" s="350"/>
      <c r="G5" s="354"/>
      <c r="H5" s="19">
        <v>97.8</v>
      </c>
      <c r="I5" s="350"/>
      <c r="J5" s="354"/>
      <c r="K5" s="26">
        <v>94.3</v>
      </c>
      <c r="L5" s="84">
        <f>IF(COUNT(H5,K5)&gt;0,ROUND(AVERAGE(H5,K5),1),)</f>
        <v>96.1</v>
      </c>
      <c r="M5" s="85">
        <f>L5/108</f>
        <v>0.88981481481481495</v>
      </c>
      <c r="N5" s="86">
        <f>RANK(L5,L$4:L$6)</f>
        <v>2</v>
      </c>
      <c r="O5" s="87">
        <f t="shared" si="0"/>
        <v>4</v>
      </c>
      <c r="Q5" s="274"/>
      <c r="R5" s="316"/>
      <c r="S5" s="320"/>
      <c r="T5" s="56" t="s">
        <v>205</v>
      </c>
      <c r="U5" s="57">
        <v>13.75</v>
      </c>
      <c r="V5" s="72">
        <v>14.5</v>
      </c>
      <c r="W5" s="59">
        <v>29</v>
      </c>
      <c r="X5" s="59">
        <v>39</v>
      </c>
      <c r="Y5" s="59">
        <v>7</v>
      </c>
      <c r="Z5" s="60">
        <v>0</v>
      </c>
      <c r="AA5" s="66">
        <f t="shared" ref="AA5:AA21" si="1">ROUND(SUM(U5:Z5),1)</f>
        <v>103.3</v>
      </c>
      <c r="AB5" s="266"/>
      <c r="AC5" s="333"/>
    </row>
    <row r="6" spans="2:29" ht="19.5">
      <c r="B6" s="14" t="s">
        <v>207</v>
      </c>
      <c r="C6" s="15" t="s">
        <v>37</v>
      </c>
      <c r="D6" s="16">
        <v>18</v>
      </c>
      <c r="E6" s="17" t="s">
        <v>105</v>
      </c>
      <c r="F6" s="350"/>
      <c r="G6" s="354"/>
      <c r="H6" s="19">
        <v>83</v>
      </c>
      <c r="I6" s="350"/>
      <c r="J6" s="354"/>
      <c r="K6" s="26">
        <v>81.5</v>
      </c>
      <c r="L6" s="84">
        <f t="shared" ref="L6:L12" si="2">IF(COUNT(H6,K6)&gt;0,ROUND(AVERAGE(H6,K6),1),)</f>
        <v>82.3</v>
      </c>
      <c r="M6" s="85">
        <f t="shared" ref="M6:M12" si="3">L6/108</f>
        <v>0.76203703703703696</v>
      </c>
      <c r="N6" s="86">
        <f>RANK(L6,L$4:L$6)</f>
        <v>3</v>
      </c>
      <c r="O6" s="87">
        <f t="shared" si="0"/>
        <v>9</v>
      </c>
      <c r="Q6" s="274" t="s">
        <v>206</v>
      </c>
      <c r="R6" s="316" t="s">
        <v>68</v>
      </c>
      <c r="S6" s="319" t="s">
        <v>67</v>
      </c>
      <c r="T6" s="67" t="s">
        <v>204</v>
      </c>
      <c r="U6" s="101">
        <v>13.5</v>
      </c>
      <c r="V6" s="102">
        <v>13.25</v>
      </c>
      <c r="W6" s="70">
        <v>27.5</v>
      </c>
      <c r="X6" s="70">
        <v>36.5</v>
      </c>
      <c r="Y6" s="70">
        <v>7</v>
      </c>
      <c r="Z6" s="71">
        <v>0</v>
      </c>
      <c r="AA6" s="63">
        <f t="shared" si="1"/>
        <v>97.8</v>
      </c>
      <c r="AB6" s="265">
        <f t="shared" ref="AB6:AB10" si="4">ROUND(AVERAGE(AA6:AA7),1)</f>
        <v>96.1</v>
      </c>
      <c r="AC6" s="334">
        <f>AB6/108</f>
        <v>0.88981481481481495</v>
      </c>
    </row>
    <row r="7" spans="2:29" ht="19.5">
      <c r="B7" s="8" t="s">
        <v>208</v>
      </c>
      <c r="C7" s="9" t="s">
        <v>27</v>
      </c>
      <c r="D7" s="10">
        <v>7</v>
      </c>
      <c r="E7" s="11" t="s">
        <v>54</v>
      </c>
      <c r="F7" s="349" t="s">
        <v>163</v>
      </c>
      <c r="G7" s="353">
        <v>22</v>
      </c>
      <c r="H7" s="13">
        <v>99.5</v>
      </c>
      <c r="I7" s="349" t="s">
        <v>195</v>
      </c>
      <c r="J7" s="353">
        <v>124</v>
      </c>
      <c r="K7" s="25">
        <v>100.8</v>
      </c>
      <c r="L7" s="32">
        <f t="shared" si="2"/>
        <v>100.2</v>
      </c>
      <c r="M7" s="33">
        <f t="shared" si="3"/>
        <v>0.92777777777777803</v>
      </c>
      <c r="N7" s="83">
        <f>RANK(L7,L$7:L$9)</f>
        <v>1</v>
      </c>
      <c r="O7" s="34">
        <f t="shared" si="0"/>
        <v>2</v>
      </c>
      <c r="Q7" s="274"/>
      <c r="R7" s="316"/>
      <c r="S7" s="320"/>
      <c r="T7" s="56" t="s">
        <v>205</v>
      </c>
      <c r="U7" s="57">
        <v>13.25</v>
      </c>
      <c r="V7" s="72">
        <v>13.5</v>
      </c>
      <c r="W7" s="59">
        <v>27</v>
      </c>
      <c r="X7" s="59">
        <v>36.5</v>
      </c>
      <c r="Y7" s="59">
        <v>4</v>
      </c>
      <c r="Z7" s="60">
        <v>0</v>
      </c>
      <c r="AA7" s="66">
        <f t="shared" si="1"/>
        <v>94.3</v>
      </c>
      <c r="AB7" s="266"/>
      <c r="AC7" s="333"/>
    </row>
    <row r="8" spans="2:29" ht="19.5">
      <c r="B8" s="14" t="s">
        <v>209</v>
      </c>
      <c r="C8" s="15" t="s">
        <v>29</v>
      </c>
      <c r="D8" s="16">
        <v>13</v>
      </c>
      <c r="E8" s="17" t="s">
        <v>57</v>
      </c>
      <c r="F8" s="350"/>
      <c r="G8" s="354"/>
      <c r="H8" s="19">
        <v>99.3</v>
      </c>
      <c r="I8" s="350"/>
      <c r="J8" s="354"/>
      <c r="K8" s="26">
        <v>99.3</v>
      </c>
      <c r="L8" s="84">
        <f t="shared" si="2"/>
        <v>99.3</v>
      </c>
      <c r="M8" s="85">
        <f t="shared" si="3"/>
        <v>0.91944444444444395</v>
      </c>
      <c r="N8" s="86">
        <f t="shared" ref="N8:N9" si="5">RANK(L8,L$7:L$9)</f>
        <v>2</v>
      </c>
      <c r="O8" s="87">
        <f t="shared" si="0"/>
        <v>3</v>
      </c>
      <c r="Q8" s="274" t="s">
        <v>207</v>
      </c>
      <c r="R8" s="316" t="s">
        <v>37</v>
      </c>
      <c r="S8" s="319" t="s">
        <v>105</v>
      </c>
      <c r="T8" s="67" t="s">
        <v>204</v>
      </c>
      <c r="U8" s="101">
        <v>13</v>
      </c>
      <c r="V8" s="70">
        <v>13.5</v>
      </c>
      <c r="W8" s="70">
        <v>21.5</v>
      </c>
      <c r="X8" s="70">
        <v>31</v>
      </c>
      <c r="Y8" s="70">
        <v>4</v>
      </c>
      <c r="Z8" s="71">
        <v>0</v>
      </c>
      <c r="AA8" s="63">
        <f t="shared" si="1"/>
        <v>83</v>
      </c>
      <c r="AB8" s="265">
        <f t="shared" si="4"/>
        <v>82.3</v>
      </c>
      <c r="AC8" s="334">
        <f>AB8/108</f>
        <v>0.76203703703703696</v>
      </c>
    </row>
    <row r="9" spans="2:29" ht="19.5">
      <c r="B9" s="79" t="s">
        <v>210</v>
      </c>
      <c r="C9" s="80" t="s">
        <v>85</v>
      </c>
      <c r="D9" s="5">
        <v>38</v>
      </c>
      <c r="E9" s="81" t="s">
        <v>84</v>
      </c>
      <c r="F9" s="351"/>
      <c r="G9" s="355"/>
      <c r="H9" s="82">
        <v>90.5</v>
      </c>
      <c r="I9" s="351"/>
      <c r="J9" s="355"/>
      <c r="K9" s="88">
        <v>93.3</v>
      </c>
      <c r="L9" s="89">
        <f t="shared" si="2"/>
        <v>91.9</v>
      </c>
      <c r="M9" s="90">
        <f t="shared" si="3"/>
        <v>0.85092592592592597</v>
      </c>
      <c r="N9" s="91">
        <f t="shared" si="5"/>
        <v>3</v>
      </c>
      <c r="O9" s="92">
        <f t="shared" si="0"/>
        <v>7</v>
      </c>
      <c r="Q9" s="275"/>
      <c r="R9" s="318"/>
      <c r="S9" s="323"/>
      <c r="T9" s="74" t="s">
        <v>205</v>
      </c>
      <c r="U9" s="103">
        <v>12.25</v>
      </c>
      <c r="V9" s="104">
        <v>14.75</v>
      </c>
      <c r="W9" s="76">
        <v>20</v>
      </c>
      <c r="X9" s="76">
        <v>32.5</v>
      </c>
      <c r="Y9" s="76">
        <v>2</v>
      </c>
      <c r="Z9" s="77">
        <v>0</v>
      </c>
      <c r="AA9" s="78">
        <f t="shared" si="1"/>
        <v>81.5</v>
      </c>
      <c r="AB9" s="329"/>
      <c r="AC9" s="336"/>
    </row>
    <row r="10" spans="2:29" ht="19.5">
      <c r="B10" s="14" t="s">
        <v>211</v>
      </c>
      <c r="C10" s="15" t="s">
        <v>33</v>
      </c>
      <c r="D10" s="16">
        <v>5</v>
      </c>
      <c r="E10" s="17" t="s">
        <v>82</v>
      </c>
      <c r="F10" s="350" t="s">
        <v>159</v>
      </c>
      <c r="G10" s="354">
        <v>26</v>
      </c>
      <c r="H10" s="19">
        <v>94</v>
      </c>
      <c r="I10" s="350" t="s">
        <v>161</v>
      </c>
      <c r="J10" s="354">
        <v>11</v>
      </c>
      <c r="K10" s="26">
        <v>92</v>
      </c>
      <c r="L10" s="84">
        <f t="shared" si="2"/>
        <v>93</v>
      </c>
      <c r="M10" s="85">
        <f t="shared" si="3"/>
        <v>0.86111111111111105</v>
      </c>
      <c r="N10" s="86">
        <f>RANK(L10,L$10:L$12)</f>
        <v>2</v>
      </c>
      <c r="O10" s="87">
        <f t="shared" si="0"/>
        <v>6</v>
      </c>
      <c r="Q10" s="314" t="s">
        <v>208</v>
      </c>
      <c r="R10" s="255" t="s">
        <v>27</v>
      </c>
      <c r="S10" s="321" t="s">
        <v>54</v>
      </c>
      <c r="T10" s="55" t="s">
        <v>163</v>
      </c>
      <c r="U10" s="52">
        <v>14</v>
      </c>
      <c r="V10" s="53">
        <v>13.5</v>
      </c>
      <c r="W10" s="53">
        <v>27.5</v>
      </c>
      <c r="X10" s="53">
        <v>37.5</v>
      </c>
      <c r="Y10" s="53">
        <v>7</v>
      </c>
      <c r="Z10" s="62">
        <v>0</v>
      </c>
      <c r="AA10" s="54">
        <f t="shared" si="1"/>
        <v>99.5</v>
      </c>
      <c r="AB10" s="327">
        <f t="shared" si="4"/>
        <v>100.2</v>
      </c>
      <c r="AC10" s="332">
        <f>AB10/108</f>
        <v>0.92777777777777803</v>
      </c>
    </row>
    <row r="11" spans="2:29" ht="19.5">
      <c r="B11" s="14" t="s">
        <v>212</v>
      </c>
      <c r="C11" s="15" t="s">
        <v>38</v>
      </c>
      <c r="D11" s="16">
        <v>95</v>
      </c>
      <c r="E11" s="17" t="s">
        <v>101</v>
      </c>
      <c r="F11" s="350"/>
      <c r="G11" s="354"/>
      <c r="H11" s="19">
        <v>80.5</v>
      </c>
      <c r="I11" s="350"/>
      <c r="J11" s="354"/>
      <c r="K11" s="26">
        <v>88</v>
      </c>
      <c r="L11" s="84">
        <f t="shared" si="2"/>
        <v>84.3</v>
      </c>
      <c r="M11" s="85">
        <f t="shared" si="3"/>
        <v>0.780555555555556</v>
      </c>
      <c r="N11" s="86">
        <f t="shared" ref="N11:N12" si="6">RANK(L11,L$10:L$12)</f>
        <v>3</v>
      </c>
      <c r="O11" s="87">
        <f t="shared" si="0"/>
        <v>8</v>
      </c>
      <c r="Q11" s="315"/>
      <c r="R11" s="254"/>
      <c r="S11" s="321"/>
      <c r="T11" s="55" t="s">
        <v>195</v>
      </c>
      <c r="U11" s="61">
        <v>14.5</v>
      </c>
      <c r="V11" s="65">
        <v>14.75</v>
      </c>
      <c r="W11" s="53">
        <v>28</v>
      </c>
      <c r="X11" s="53">
        <v>36</v>
      </c>
      <c r="Y11" s="53">
        <v>7.5</v>
      </c>
      <c r="Z11" s="62">
        <v>0</v>
      </c>
      <c r="AA11" s="54">
        <f t="shared" si="1"/>
        <v>100.8</v>
      </c>
      <c r="AB11" s="327"/>
      <c r="AC11" s="332"/>
    </row>
    <row r="12" spans="2:29" ht="19.5">
      <c r="B12" s="20" t="s">
        <v>213</v>
      </c>
      <c r="C12" s="21" t="s">
        <v>31</v>
      </c>
      <c r="D12" s="22">
        <v>47</v>
      </c>
      <c r="E12" s="23" t="s">
        <v>78</v>
      </c>
      <c r="F12" s="352"/>
      <c r="G12" s="356"/>
      <c r="H12" s="24">
        <v>92</v>
      </c>
      <c r="I12" s="352"/>
      <c r="J12" s="356"/>
      <c r="K12" s="27">
        <v>94.5</v>
      </c>
      <c r="L12" s="93">
        <f t="shared" si="2"/>
        <v>93.3</v>
      </c>
      <c r="M12" s="94">
        <f t="shared" si="3"/>
        <v>0.86388888888888904</v>
      </c>
      <c r="N12" s="95">
        <f t="shared" si="6"/>
        <v>1</v>
      </c>
      <c r="O12" s="96">
        <f t="shared" si="0"/>
        <v>5</v>
      </c>
      <c r="Q12" s="274" t="s">
        <v>209</v>
      </c>
      <c r="R12" s="361" t="s">
        <v>29</v>
      </c>
      <c r="S12" s="319" t="s">
        <v>57</v>
      </c>
      <c r="T12" s="67" t="s">
        <v>163</v>
      </c>
      <c r="U12" s="68">
        <v>14.25</v>
      </c>
      <c r="V12" s="69">
        <v>13</v>
      </c>
      <c r="W12" s="70">
        <v>28.5</v>
      </c>
      <c r="X12" s="70">
        <v>38.5</v>
      </c>
      <c r="Y12" s="70">
        <v>5</v>
      </c>
      <c r="Z12" s="71">
        <v>0</v>
      </c>
      <c r="AA12" s="63">
        <f t="shared" si="1"/>
        <v>99.3</v>
      </c>
      <c r="AB12" s="265">
        <f t="shared" ref="AB12" si="7">ROUND(AVERAGE(AA12:AA13),1)</f>
        <v>99.3</v>
      </c>
      <c r="AC12" s="334">
        <f>AB12/108</f>
        <v>0.91944444444444395</v>
      </c>
    </row>
    <row r="13" spans="2:29">
      <c r="Q13" s="274"/>
      <c r="R13" s="316"/>
      <c r="S13" s="320"/>
      <c r="T13" s="56" t="s">
        <v>195</v>
      </c>
      <c r="U13" s="57">
        <v>14.75</v>
      </c>
      <c r="V13" s="59">
        <v>14.5</v>
      </c>
      <c r="W13" s="59">
        <v>27.5</v>
      </c>
      <c r="X13" s="59">
        <v>37.5</v>
      </c>
      <c r="Y13" s="59">
        <v>5</v>
      </c>
      <c r="Z13" s="60">
        <v>0</v>
      </c>
      <c r="AA13" s="66">
        <f t="shared" si="1"/>
        <v>99.3</v>
      </c>
      <c r="AB13" s="266"/>
      <c r="AC13" s="333"/>
    </row>
    <row r="14" spans="2:29">
      <c r="Q14" s="274" t="s">
        <v>210</v>
      </c>
      <c r="R14" s="316" t="s">
        <v>85</v>
      </c>
      <c r="S14" s="319" t="s">
        <v>84</v>
      </c>
      <c r="T14" s="67" t="s">
        <v>163</v>
      </c>
      <c r="U14" s="68">
        <v>13.75</v>
      </c>
      <c r="V14" s="102">
        <v>11.75</v>
      </c>
      <c r="W14" s="70">
        <v>26</v>
      </c>
      <c r="X14" s="70">
        <v>35</v>
      </c>
      <c r="Y14" s="70">
        <v>4</v>
      </c>
      <c r="Z14" s="71">
        <v>0</v>
      </c>
      <c r="AA14" s="63">
        <f t="shared" si="1"/>
        <v>90.5</v>
      </c>
      <c r="AB14" s="265">
        <f t="shared" ref="AB14" si="8">ROUND(AVERAGE(AA14:AA15),1)</f>
        <v>91.9</v>
      </c>
      <c r="AC14" s="334">
        <f>AB14/108</f>
        <v>0.85092592592592597</v>
      </c>
    </row>
    <row r="15" spans="2:29">
      <c r="Q15" s="315"/>
      <c r="R15" s="254"/>
      <c r="S15" s="321"/>
      <c r="T15" s="55" t="s">
        <v>195</v>
      </c>
      <c r="U15" s="61">
        <v>13.75</v>
      </c>
      <c r="V15" s="53">
        <v>13.5</v>
      </c>
      <c r="W15" s="53">
        <v>25.5</v>
      </c>
      <c r="X15" s="53">
        <v>35</v>
      </c>
      <c r="Y15" s="53">
        <v>5.5</v>
      </c>
      <c r="Z15" s="62">
        <v>0</v>
      </c>
      <c r="AA15" s="54">
        <f t="shared" si="1"/>
        <v>93.3</v>
      </c>
      <c r="AB15" s="327"/>
      <c r="AC15" s="332"/>
    </row>
    <row r="16" spans="2:29">
      <c r="Q16" s="273" t="s">
        <v>211</v>
      </c>
      <c r="R16" s="317" t="s">
        <v>33</v>
      </c>
      <c r="S16" s="322" t="s">
        <v>82</v>
      </c>
      <c r="T16" s="28" t="s">
        <v>159</v>
      </c>
      <c r="U16" s="47">
        <v>13</v>
      </c>
      <c r="V16" s="48">
        <v>14.5</v>
      </c>
      <c r="W16" s="48">
        <v>27.5</v>
      </c>
      <c r="X16" s="48">
        <v>34</v>
      </c>
      <c r="Y16" s="48">
        <v>5</v>
      </c>
      <c r="Z16" s="49">
        <v>0</v>
      </c>
      <c r="AA16" s="50">
        <f t="shared" si="1"/>
        <v>94</v>
      </c>
      <c r="AB16" s="328">
        <f t="shared" ref="AB16" si="9">ROUND(AVERAGE(AA16:AA17),1)</f>
        <v>93</v>
      </c>
      <c r="AC16" s="335">
        <f>AB16/108</f>
        <v>0.86111111111111105</v>
      </c>
    </row>
    <row r="17" spans="17:29">
      <c r="Q17" s="274"/>
      <c r="R17" s="316"/>
      <c r="S17" s="320"/>
      <c r="T17" s="56" t="s">
        <v>161</v>
      </c>
      <c r="U17" s="57">
        <v>12.5</v>
      </c>
      <c r="V17" s="59">
        <v>14.5</v>
      </c>
      <c r="W17" s="59">
        <v>25.5</v>
      </c>
      <c r="X17" s="59">
        <v>34</v>
      </c>
      <c r="Y17" s="59">
        <v>5.5</v>
      </c>
      <c r="Z17" s="60">
        <v>0</v>
      </c>
      <c r="AA17" s="66">
        <f t="shared" si="1"/>
        <v>92</v>
      </c>
      <c r="AB17" s="266"/>
      <c r="AC17" s="333"/>
    </row>
    <row r="18" spans="17:29">
      <c r="Q18" s="274" t="s">
        <v>212</v>
      </c>
      <c r="R18" s="316" t="s">
        <v>38</v>
      </c>
      <c r="S18" s="319" t="s">
        <v>101</v>
      </c>
      <c r="T18" s="67" t="s">
        <v>159</v>
      </c>
      <c r="U18" s="101">
        <v>12.5</v>
      </c>
      <c r="V18" s="70">
        <v>10</v>
      </c>
      <c r="W18" s="70">
        <v>22.5</v>
      </c>
      <c r="X18" s="70">
        <v>32.5</v>
      </c>
      <c r="Y18" s="70">
        <v>3</v>
      </c>
      <c r="Z18" s="71">
        <v>0</v>
      </c>
      <c r="AA18" s="63">
        <f t="shared" si="1"/>
        <v>80.5</v>
      </c>
      <c r="AB18" s="265">
        <f t="shared" ref="AB18" si="10">ROUND(AVERAGE(AA18:AA19),1)</f>
        <v>84.3</v>
      </c>
      <c r="AC18" s="334">
        <f>AB18/108</f>
        <v>0.780555555555556</v>
      </c>
    </row>
    <row r="19" spans="17:29">
      <c r="Q19" s="274"/>
      <c r="R19" s="316"/>
      <c r="S19" s="320"/>
      <c r="T19" s="56" t="s">
        <v>161</v>
      </c>
      <c r="U19" s="57">
        <v>14.25</v>
      </c>
      <c r="V19" s="72">
        <v>10.75</v>
      </c>
      <c r="W19" s="59">
        <v>24.5</v>
      </c>
      <c r="X19" s="59">
        <v>35</v>
      </c>
      <c r="Y19" s="59">
        <v>3.5</v>
      </c>
      <c r="Z19" s="60">
        <v>0</v>
      </c>
      <c r="AA19" s="66">
        <f t="shared" si="1"/>
        <v>88</v>
      </c>
      <c r="AB19" s="266"/>
      <c r="AC19" s="333"/>
    </row>
    <row r="20" spans="17:29" ht="19.5">
      <c r="Q20" s="314" t="s">
        <v>213</v>
      </c>
      <c r="R20" s="255" t="s">
        <v>31</v>
      </c>
      <c r="S20" s="321" t="s">
        <v>78</v>
      </c>
      <c r="T20" s="51" t="s">
        <v>159</v>
      </c>
      <c r="U20" s="52">
        <v>13</v>
      </c>
      <c r="V20" s="73">
        <v>15</v>
      </c>
      <c r="W20" s="53">
        <v>29</v>
      </c>
      <c r="X20" s="53">
        <v>28</v>
      </c>
      <c r="Y20" s="53">
        <v>7</v>
      </c>
      <c r="Z20" s="62">
        <v>0</v>
      </c>
      <c r="AA20" s="54">
        <f t="shared" si="1"/>
        <v>92</v>
      </c>
      <c r="AB20" s="327">
        <f t="shared" ref="AB20" si="11">ROUND(AVERAGE(AA20:AA21),1)</f>
        <v>93.3</v>
      </c>
      <c r="AC20" s="332">
        <f>AB20/108</f>
        <v>0.86388888888888904</v>
      </c>
    </row>
    <row r="21" spans="17:29">
      <c r="Q21" s="275"/>
      <c r="R21" s="318"/>
      <c r="S21" s="323"/>
      <c r="T21" s="74" t="s">
        <v>161</v>
      </c>
      <c r="U21" s="75">
        <v>12</v>
      </c>
      <c r="V21" s="76">
        <v>14</v>
      </c>
      <c r="W21" s="76">
        <v>28</v>
      </c>
      <c r="X21" s="76">
        <v>32.5</v>
      </c>
      <c r="Y21" s="76">
        <v>8</v>
      </c>
      <c r="Z21" s="77">
        <v>0</v>
      </c>
      <c r="AA21" s="78">
        <f t="shared" si="1"/>
        <v>94.5</v>
      </c>
      <c r="AB21" s="329"/>
      <c r="AC21" s="336"/>
    </row>
  </sheetData>
  <mergeCells count="70">
    <mergeCell ref="AB20:AB21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B10:AB11"/>
    <mergeCell ref="AB12:AB13"/>
    <mergeCell ref="AB14:AB15"/>
    <mergeCell ref="AB16:AB17"/>
    <mergeCell ref="AB18:AB19"/>
    <mergeCell ref="AA2:AA3"/>
    <mergeCell ref="AB2:AB3"/>
    <mergeCell ref="AB4:AB5"/>
    <mergeCell ref="AB6:AB7"/>
    <mergeCell ref="AB8:AB9"/>
    <mergeCell ref="S14:S15"/>
    <mergeCell ref="S16:S17"/>
    <mergeCell ref="S18:S19"/>
    <mergeCell ref="S20:S21"/>
    <mergeCell ref="T2:T3"/>
    <mergeCell ref="S4:S5"/>
    <mergeCell ref="S6:S7"/>
    <mergeCell ref="S8:S9"/>
    <mergeCell ref="S10:S11"/>
    <mergeCell ref="S12:S13"/>
    <mergeCell ref="Q14:Q15"/>
    <mergeCell ref="Q16:Q17"/>
    <mergeCell ref="Q18:Q19"/>
    <mergeCell ref="Q20:Q21"/>
    <mergeCell ref="R4:R5"/>
    <mergeCell ref="R6:R7"/>
    <mergeCell ref="R8:R9"/>
    <mergeCell ref="R10:R11"/>
    <mergeCell ref="R12:R13"/>
    <mergeCell ref="R14:R15"/>
    <mergeCell ref="R16:R17"/>
    <mergeCell ref="R18:R19"/>
    <mergeCell ref="R20:R21"/>
    <mergeCell ref="Q4:Q5"/>
    <mergeCell ref="Q6:Q7"/>
    <mergeCell ref="Q8:Q9"/>
    <mergeCell ref="Q10:Q11"/>
    <mergeCell ref="Q12:Q13"/>
    <mergeCell ref="I4:I6"/>
    <mergeCell ref="I7:I9"/>
    <mergeCell ref="I10:I12"/>
    <mergeCell ref="J4:J6"/>
    <mergeCell ref="J7:J9"/>
    <mergeCell ref="J10:J12"/>
    <mergeCell ref="F4:F6"/>
    <mergeCell ref="F7:F9"/>
    <mergeCell ref="F10:F12"/>
    <mergeCell ref="G4:G6"/>
    <mergeCell ref="G7:G9"/>
    <mergeCell ref="G10:G12"/>
    <mergeCell ref="B2:D2"/>
    <mergeCell ref="F2:H2"/>
    <mergeCell ref="I2:K2"/>
    <mergeCell ref="Q2:S2"/>
    <mergeCell ref="U2:Z2"/>
    <mergeCell ref="L2:L3"/>
    <mergeCell ref="M2:M3"/>
    <mergeCell ref="N2:N3"/>
    <mergeCell ref="O2:O3"/>
  </mergeCells>
  <phoneticPr fontId="21" type="noConversion"/>
  <conditionalFormatting sqref="L4:L12">
    <cfRule type="dataBar" priority="14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{F1B00599-BF5C-4877-9660-60A62CAB87FC}</x14:id>
        </ext>
      </extLst>
    </cfRule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{8057FF12-B9AD-4515-990A-80E1907E7A72}</x14:id>
        </ext>
      </extLst>
    </cfRule>
  </conditionalFormatting>
  <conditionalFormatting sqref="U4:U21">
    <cfRule type="colorScale" priority="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3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V4:V21">
    <cfRule type="colorScale" priority="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W4:W21">
    <cfRule type="colorScale" priority="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1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X4:X21">
    <cfRule type="colorScale" priority="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0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Y4:Y21">
    <cfRule type="colorScale" priority="1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21">
    <cfRule type="cellIs" dxfId="1" priority="2" operator="lessThan">
      <formula>0</formula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B00599-BF5C-4877-9660-60A62CAB87FC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8057FF12-B9AD-4515-990A-80E1907E7A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L4:L12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AH19"/>
  <sheetViews>
    <sheetView topLeftCell="T1" workbookViewId="0">
      <selection activeCell="B2" sqref="B2:T7"/>
    </sheetView>
  </sheetViews>
  <sheetFormatPr defaultColWidth="9" defaultRowHeight="14.25"/>
  <cols>
    <col min="2" max="2" width="6.25" customWidth="1"/>
    <col min="3" max="3" width="14.375" customWidth="1"/>
    <col min="4" max="4" width="3.625" customWidth="1"/>
    <col min="5" max="5" width="37.75" customWidth="1"/>
    <col min="6" max="6" width="20.5" customWidth="1"/>
    <col min="7" max="7" width="3.5" customWidth="1"/>
    <col min="8" max="8" width="5.5" customWidth="1"/>
    <col min="9" max="9" width="16.375" customWidth="1"/>
    <col min="10" max="10" width="3.5" customWidth="1"/>
    <col min="11" max="11" width="6.75" customWidth="1"/>
    <col min="12" max="12" width="11.875" customWidth="1"/>
    <col min="13" max="13" width="3.5" customWidth="1"/>
    <col min="14" max="14" width="5.5" customWidth="1"/>
    <col min="15" max="15" width="13.875" customWidth="1"/>
    <col min="16" max="16" width="3.5" customWidth="1"/>
    <col min="17" max="17" width="7.625" customWidth="1"/>
    <col min="18" max="18" width="24.75" customWidth="1"/>
    <col min="19" max="19" width="10.25" customWidth="1"/>
    <col min="20" max="20" width="4.875" customWidth="1"/>
    <col min="23" max="23" width="14.375" customWidth="1"/>
    <col min="24" max="24" width="40.5" customWidth="1"/>
    <col min="25" max="25" width="22.5" customWidth="1"/>
    <col min="26" max="29" width="7.5" customWidth="1"/>
    <col min="30" max="31" width="5.5" customWidth="1"/>
    <col min="32" max="32" width="7.125" customWidth="1"/>
  </cols>
  <sheetData>
    <row r="2" spans="2:34" ht="19.5">
      <c r="B2" s="345" t="s">
        <v>21</v>
      </c>
      <c r="C2" s="346"/>
      <c r="D2" s="346"/>
      <c r="E2" s="1"/>
      <c r="F2" s="347" t="s">
        <v>141</v>
      </c>
      <c r="G2" s="346"/>
      <c r="H2" s="348"/>
      <c r="I2" s="347" t="s">
        <v>142</v>
      </c>
      <c r="J2" s="346"/>
      <c r="K2" s="348"/>
      <c r="L2" s="347" t="s">
        <v>214</v>
      </c>
      <c r="M2" s="346"/>
      <c r="N2" s="348"/>
      <c r="O2" s="347" t="s">
        <v>215</v>
      </c>
      <c r="P2" s="346"/>
      <c r="Q2" s="348"/>
      <c r="R2" s="357" t="s">
        <v>143</v>
      </c>
      <c r="S2" s="358" t="s">
        <v>52</v>
      </c>
      <c r="T2" s="359" t="s">
        <v>46</v>
      </c>
      <c r="V2" s="269" t="s">
        <v>21</v>
      </c>
      <c r="W2" s="270"/>
      <c r="X2" s="310"/>
      <c r="Y2" s="325" t="s">
        <v>145</v>
      </c>
      <c r="Z2" s="311" t="s">
        <v>146</v>
      </c>
      <c r="AA2" s="312"/>
      <c r="AB2" s="312"/>
      <c r="AC2" s="312"/>
      <c r="AD2" s="312"/>
      <c r="AE2" s="313"/>
      <c r="AF2" s="325" t="s">
        <v>143</v>
      </c>
      <c r="AG2" s="325" t="s">
        <v>147</v>
      </c>
      <c r="AH2" s="330" t="s">
        <v>52</v>
      </c>
    </row>
    <row r="3" spans="2:34" ht="19.5">
      <c r="B3" s="3" t="s">
        <v>148</v>
      </c>
      <c r="C3" s="4" t="s">
        <v>149</v>
      </c>
      <c r="D3" s="5" t="s">
        <v>150</v>
      </c>
      <c r="E3" s="4" t="s">
        <v>151</v>
      </c>
      <c r="F3" s="6" t="s">
        <v>149</v>
      </c>
      <c r="G3" s="5" t="s">
        <v>150</v>
      </c>
      <c r="H3" s="7" t="s">
        <v>11</v>
      </c>
      <c r="I3" s="4" t="s">
        <v>149</v>
      </c>
      <c r="J3" s="5" t="s">
        <v>150</v>
      </c>
      <c r="K3" s="7" t="s">
        <v>11</v>
      </c>
      <c r="L3" s="6" t="s">
        <v>149</v>
      </c>
      <c r="M3" s="5" t="s">
        <v>150</v>
      </c>
      <c r="N3" s="7" t="s">
        <v>11</v>
      </c>
      <c r="O3" s="4" t="s">
        <v>149</v>
      </c>
      <c r="P3" s="5" t="s">
        <v>150</v>
      </c>
      <c r="Q3" s="7" t="s">
        <v>11</v>
      </c>
      <c r="R3" s="253"/>
      <c r="S3" s="253"/>
      <c r="T3" s="360"/>
      <c r="V3" s="29" t="s">
        <v>148</v>
      </c>
      <c r="W3" s="30" t="s">
        <v>149</v>
      </c>
      <c r="X3" s="31" t="s">
        <v>151</v>
      </c>
      <c r="Y3" s="326"/>
      <c r="Z3" s="44" t="s">
        <v>152</v>
      </c>
      <c r="AA3" s="45" t="s">
        <v>154</v>
      </c>
      <c r="AB3" s="45" t="s">
        <v>164</v>
      </c>
      <c r="AC3" s="45" t="s">
        <v>165</v>
      </c>
      <c r="AD3" s="45" t="s">
        <v>157</v>
      </c>
      <c r="AE3" s="46" t="s">
        <v>158</v>
      </c>
      <c r="AF3" s="326"/>
      <c r="AG3" s="326"/>
      <c r="AH3" s="331"/>
    </row>
    <row r="4" spans="2:34" ht="19.5">
      <c r="B4" s="8" t="s">
        <v>216</v>
      </c>
      <c r="C4" s="9" t="s">
        <v>166</v>
      </c>
      <c r="D4" s="10">
        <v>6</v>
      </c>
      <c r="E4" s="11" t="s">
        <v>217</v>
      </c>
      <c r="F4" s="349" t="s">
        <v>163</v>
      </c>
      <c r="G4" s="353">
        <v>22</v>
      </c>
      <c r="H4" s="13">
        <v>100</v>
      </c>
      <c r="I4" s="349" t="s">
        <v>159</v>
      </c>
      <c r="J4" s="353">
        <v>26</v>
      </c>
      <c r="K4" s="25">
        <v>100.5</v>
      </c>
      <c r="L4" s="349" t="s">
        <v>43</v>
      </c>
      <c r="M4" s="353">
        <v>4</v>
      </c>
      <c r="N4" s="13">
        <v>93</v>
      </c>
      <c r="O4" s="349" t="s">
        <v>138</v>
      </c>
      <c r="P4" s="353">
        <v>19</v>
      </c>
      <c r="Q4" s="25">
        <v>96.3</v>
      </c>
      <c r="R4" s="32">
        <f>AVERAGE(H4,K4,N4,Q4)</f>
        <v>97.45</v>
      </c>
      <c r="S4" s="33">
        <f>R4/110</f>
        <v>0.88590909090909098</v>
      </c>
      <c r="T4" s="34">
        <f>RANK(R4,$R$4:$R$7)</f>
        <v>2</v>
      </c>
      <c r="V4" s="273" t="s">
        <v>216</v>
      </c>
      <c r="W4" s="317" t="s">
        <v>25</v>
      </c>
      <c r="X4" s="322" t="s">
        <v>217</v>
      </c>
      <c r="Y4" s="28" t="s">
        <v>163</v>
      </c>
      <c r="Z4" s="47">
        <v>13.5</v>
      </c>
      <c r="AA4" s="48">
        <v>14.5</v>
      </c>
      <c r="AB4" s="48">
        <v>28</v>
      </c>
      <c r="AC4" s="48">
        <v>37</v>
      </c>
      <c r="AD4" s="48">
        <v>7</v>
      </c>
      <c r="AE4" s="49">
        <v>0</v>
      </c>
      <c r="AF4" s="50">
        <f>ROUND(SUM(Z4:AE4),1)</f>
        <v>100</v>
      </c>
      <c r="AG4" s="328">
        <f>ROUND(AVERAGE(AF4:AF7),1)</f>
        <v>97.5</v>
      </c>
      <c r="AH4" s="335">
        <f>AG4/108</f>
        <v>0.90277777777777801</v>
      </c>
    </row>
    <row r="5" spans="2:34" ht="19.5">
      <c r="B5" s="14" t="s">
        <v>218</v>
      </c>
      <c r="C5" s="15" t="s">
        <v>27</v>
      </c>
      <c r="D5" s="16">
        <v>7</v>
      </c>
      <c r="E5" s="17" t="s">
        <v>219</v>
      </c>
      <c r="F5" s="350"/>
      <c r="G5" s="354"/>
      <c r="H5" s="19">
        <v>97.3</v>
      </c>
      <c r="I5" s="350"/>
      <c r="J5" s="354"/>
      <c r="K5" s="26">
        <v>101</v>
      </c>
      <c r="L5" s="350"/>
      <c r="M5" s="354"/>
      <c r="N5" s="19">
        <v>99.5</v>
      </c>
      <c r="O5" s="350"/>
      <c r="P5" s="354"/>
      <c r="Q5" s="35">
        <v>103.8</v>
      </c>
      <c r="R5" s="32">
        <f t="shared" ref="R5:R7" si="0">AVERAGE(H5,K5,N5,Q5)</f>
        <v>100.4</v>
      </c>
      <c r="S5" s="33">
        <f t="shared" ref="S5:S7" si="1">R5/110</f>
        <v>0.91272727272727305</v>
      </c>
      <c r="T5" s="34">
        <f t="shared" ref="T5:T7" si="2">RANK(R5,$R$4:$R$7)</f>
        <v>1</v>
      </c>
      <c r="V5" s="314"/>
      <c r="W5" s="255"/>
      <c r="X5" s="321"/>
      <c r="Y5" s="51" t="s">
        <v>159</v>
      </c>
      <c r="Z5" s="52">
        <v>15</v>
      </c>
      <c r="AA5" s="53">
        <v>15</v>
      </c>
      <c r="AB5" s="53">
        <v>29.5</v>
      </c>
      <c r="AC5" s="53">
        <v>36</v>
      </c>
      <c r="AD5" s="53">
        <v>5</v>
      </c>
      <c r="AE5" s="53">
        <v>0</v>
      </c>
      <c r="AF5" s="54">
        <f t="shared" ref="AF5:AF19" si="3">ROUND(SUM(Z5:AE5),1)</f>
        <v>100.5</v>
      </c>
      <c r="AG5" s="327"/>
      <c r="AH5" s="332"/>
    </row>
    <row r="6" spans="2:34" ht="19.5">
      <c r="B6" s="14" t="s">
        <v>220</v>
      </c>
      <c r="C6" s="15" t="s">
        <v>29</v>
      </c>
      <c r="D6" s="16">
        <v>13</v>
      </c>
      <c r="E6" s="17" t="s">
        <v>221</v>
      </c>
      <c r="F6" s="350"/>
      <c r="G6" s="354"/>
      <c r="H6" s="19">
        <v>97.5</v>
      </c>
      <c r="I6" s="350"/>
      <c r="J6" s="354"/>
      <c r="K6" s="26">
        <v>95.3</v>
      </c>
      <c r="L6" s="350"/>
      <c r="M6" s="354"/>
      <c r="N6" s="19">
        <v>100.3</v>
      </c>
      <c r="O6" s="350"/>
      <c r="P6" s="354"/>
      <c r="Q6" s="26">
        <v>96.5</v>
      </c>
      <c r="R6" s="32">
        <f t="shared" si="0"/>
        <v>97.4</v>
      </c>
      <c r="S6" s="33">
        <f t="shared" si="1"/>
        <v>0.88545454545454505</v>
      </c>
      <c r="T6" s="34">
        <f t="shared" si="2"/>
        <v>3</v>
      </c>
      <c r="V6" s="314"/>
      <c r="W6" s="255"/>
      <c r="X6" s="321"/>
      <c r="Y6" s="55" t="s">
        <v>43</v>
      </c>
      <c r="Z6" s="52">
        <v>15</v>
      </c>
      <c r="AA6" s="53">
        <v>14.5</v>
      </c>
      <c r="AB6" s="53">
        <v>25</v>
      </c>
      <c r="AC6" s="53">
        <v>35</v>
      </c>
      <c r="AD6" s="53">
        <v>3.5</v>
      </c>
      <c r="AE6" s="53">
        <v>0</v>
      </c>
      <c r="AF6" s="54">
        <f t="shared" si="3"/>
        <v>93</v>
      </c>
      <c r="AG6" s="327"/>
      <c r="AH6" s="332"/>
    </row>
    <row r="7" spans="2:34" ht="19.5">
      <c r="B7" s="20" t="s">
        <v>222</v>
      </c>
      <c r="C7" s="21" t="s">
        <v>31</v>
      </c>
      <c r="D7" s="22">
        <v>47</v>
      </c>
      <c r="E7" s="23" t="s">
        <v>223</v>
      </c>
      <c r="F7" s="352"/>
      <c r="G7" s="356"/>
      <c r="H7" s="24">
        <v>93.5</v>
      </c>
      <c r="I7" s="352"/>
      <c r="J7" s="356"/>
      <c r="K7" s="27">
        <v>100</v>
      </c>
      <c r="L7" s="352"/>
      <c r="M7" s="356"/>
      <c r="N7" s="24">
        <v>92.3</v>
      </c>
      <c r="O7" s="352"/>
      <c r="P7" s="356"/>
      <c r="Q7" s="27">
        <v>96.5</v>
      </c>
      <c r="R7" s="37">
        <f t="shared" si="0"/>
        <v>95.575000000000003</v>
      </c>
      <c r="S7" s="38">
        <f t="shared" si="1"/>
        <v>0.86886363636363595</v>
      </c>
      <c r="T7" s="39">
        <f t="shared" si="2"/>
        <v>4</v>
      </c>
      <c r="V7" s="274"/>
      <c r="W7" s="316"/>
      <c r="X7" s="320"/>
      <c r="Y7" s="56" t="s">
        <v>138</v>
      </c>
      <c r="Z7" s="57">
        <v>12.75</v>
      </c>
      <c r="AA7" s="58">
        <v>15</v>
      </c>
      <c r="AB7" s="59">
        <v>27.5</v>
      </c>
      <c r="AC7" s="59">
        <v>37</v>
      </c>
      <c r="AD7" s="59">
        <v>4</v>
      </c>
      <c r="AE7" s="60">
        <v>0</v>
      </c>
      <c r="AF7" s="54">
        <f t="shared" si="3"/>
        <v>96.3</v>
      </c>
      <c r="AG7" s="266"/>
      <c r="AH7" s="333"/>
    </row>
    <row r="8" spans="2:34">
      <c r="V8" s="314" t="s">
        <v>218</v>
      </c>
      <c r="W8" s="255" t="s">
        <v>27</v>
      </c>
      <c r="X8" s="321" t="s">
        <v>219</v>
      </c>
      <c r="Y8" s="55" t="s">
        <v>163</v>
      </c>
      <c r="Z8" s="61">
        <v>13.75</v>
      </c>
      <c r="AA8" s="53">
        <v>12</v>
      </c>
      <c r="AB8" s="53">
        <v>27</v>
      </c>
      <c r="AC8" s="53">
        <v>36.5</v>
      </c>
      <c r="AD8" s="53">
        <v>8</v>
      </c>
      <c r="AE8" s="62">
        <v>0</v>
      </c>
      <c r="AF8" s="63">
        <f t="shared" si="3"/>
        <v>97.3</v>
      </c>
      <c r="AG8" s="327">
        <f>ROUND(AVERAGE(AF8:AF11),1)</f>
        <v>100.4</v>
      </c>
      <c r="AH8" s="332">
        <f>AG8/108</f>
        <v>0.92962962962963003</v>
      </c>
    </row>
    <row r="9" spans="2:34" ht="19.5">
      <c r="V9" s="363"/>
      <c r="W9" s="324"/>
      <c r="X9" s="321"/>
      <c r="Y9" s="51" t="s">
        <v>159</v>
      </c>
      <c r="Z9" s="52">
        <v>15</v>
      </c>
      <c r="AA9" s="53">
        <v>13.5</v>
      </c>
      <c r="AB9" s="53">
        <v>27.5</v>
      </c>
      <c r="AC9" s="53">
        <v>37</v>
      </c>
      <c r="AD9" s="53">
        <v>8</v>
      </c>
      <c r="AE9" s="62">
        <v>0</v>
      </c>
      <c r="AF9" s="54">
        <f t="shared" si="3"/>
        <v>101</v>
      </c>
      <c r="AG9" s="327"/>
      <c r="AH9" s="332"/>
    </row>
    <row r="10" spans="2:34">
      <c r="V10" s="363"/>
      <c r="W10" s="324"/>
      <c r="X10" s="321"/>
      <c r="Y10" s="55" t="s">
        <v>43</v>
      </c>
      <c r="Z10" s="52">
        <v>15</v>
      </c>
      <c r="AA10" s="53">
        <v>12</v>
      </c>
      <c r="AB10" s="53">
        <v>28.5</v>
      </c>
      <c r="AC10" s="53">
        <v>36</v>
      </c>
      <c r="AD10" s="53">
        <v>8</v>
      </c>
      <c r="AE10" s="62">
        <v>0</v>
      </c>
      <c r="AF10" s="54">
        <f t="shared" si="3"/>
        <v>99.5</v>
      </c>
      <c r="AG10" s="327"/>
      <c r="AH10" s="332"/>
    </row>
    <row r="11" spans="2:34">
      <c r="V11" s="315"/>
      <c r="W11" s="254"/>
      <c r="X11" s="321"/>
      <c r="Y11" s="56" t="s">
        <v>138</v>
      </c>
      <c r="Z11" s="64">
        <v>15</v>
      </c>
      <c r="AA11" s="65">
        <v>14.25</v>
      </c>
      <c r="AB11" s="53">
        <v>28.5</v>
      </c>
      <c r="AC11" s="53">
        <v>38</v>
      </c>
      <c r="AD11" s="53">
        <v>8</v>
      </c>
      <c r="AE11" s="62">
        <v>0</v>
      </c>
      <c r="AF11" s="66">
        <f t="shared" si="3"/>
        <v>103.8</v>
      </c>
      <c r="AG11" s="327"/>
      <c r="AH11" s="332"/>
    </row>
    <row r="12" spans="2:34">
      <c r="V12" s="274" t="s">
        <v>220</v>
      </c>
      <c r="W12" s="361" t="s">
        <v>29</v>
      </c>
      <c r="X12" s="319" t="s">
        <v>221</v>
      </c>
      <c r="Y12" s="67" t="s">
        <v>163</v>
      </c>
      <c r="Z12" s="68">
        <v>13.5</v>
      </c>
      <c r="AA12" s="69">
        <v>12</v>
      </c>
      <c r="AB12" s="70">
        <v>27</v>
      </c>
      <c r="AC12" s="70">
        <v>36</v>
      </c>
      <c r="AD12" s="70">
        <v>9</v>
      </c>
      <c r="AE12" s="71">
        <v>0</v>
      </c>
      <c r="AF12" s="63">
        <f t="shared" si="3"/>
        <v>97.5</v>
      </c>
      <c r="AG12" s="265">
        <f t="shared" ref="AG12" si="4">ROUND(AVERAGE(AF12:AF15),1)</f>
        <v>97.4</v>
      </c>
      <c r="AH12" s="334">
        <f>AG12/108</f>
        <v>0.90185185185185202</v>
      </c>
    </row>
    <row r="13" spans="2:34" ht="19.5">
      <c r="V13" s="274"/>
      <c r="W13" s="361"/>
      <c r="X13" s="321"/>
      <c r="Y13" s="51" t="s">
        <v>159</v>
      </c>
      <c r="Z13" s="61">
        <v>14.5</v>
      </c>
      <c r="AA13" s="65">
        <v>11.25</v>
      </c>
      <c r="AB13" s="53">
        <v>26.5</v>
      </c>
      <c r="AC13" s="53">
        <v>35.5</v>
      </c>
      <c r="AD13" s="53">
        <v>7.5</v>
      </c>
      <c r="AE13" s="62">
        <v>0</v>
      </c>
      <c r="AF13" s="54">
        <f t="shared" si="3"/>
        <v>95.3</v>
      </c>
      <c r="AG13" s="327"/>
      <c r="AH13" s="332"/>
    </row>
    <row r="14" spans="2:34">
      <c r="V14" s="274"/>
      <c r="W14" s="361"/>
      <c r="X14" s="321"/>
      <c r="Y14" s="55" t="s">
        <v>43</v>
      </c>
      <c r="Z14" s="64">
        <v>14</v>
      </c>
      <c r="AA14" s="65">
        <v>12.25</v>
      </c>
      <c r="AB14" s="53">
        <v>28</v>
      </c>
      <c r="AC14" s="53">
        <v>37.5</v>
      </c>
      <c r="AD14" s="53">
        <v>8.5</v>
      </c>
      <c r="AE14" s="62">
        <v>0</v>
      </c>
      <c r="AF14" s="54">
        <f t="shared" si="3"/>
        <v>100.3</v>
      </c>
      <c r="AG14" s="327"/>
      <c r="AH14" s="332"/>
    </row>
    <row r="15" spans="2:34">
      <c r="V15" s="274"/>
      <c r="W15" s="316"/>
      <c r="X15" s="320"/>
      <c r="Y15" s="56" t="s">
        <v>138</v>
      </c>
      <c r="Z15" s="57">
        <v>14.25</v>
      </c>
      <c r="AA15" s="72">
        <v>12.75</v>
      </c>
      <c r="AB15" s="59">
        <v>27.5</v>
      </c>
      <c r="AC15" s="59">
        <v>35.5</v>
      </c>
      <c r="AD15" s="59">
        <v>6.5</v>
      </c>
      <c r="AE15" s="60">
        <v>0</v>
      </c>
      <c r="AF15" s="66">
        <f t="shared" si="3"/>
        <v>96.5</v>
      </c>
      <c r="AG15" s="266"/>
      <c r="AH15" s="333"/>
    </row>
    <row r="16" spans="2:34">
      <c r="V16" s="314" t="s">
        <v>222</v>
      </c>
      <c r="W16" s="255" t="s">
        <v>31</v>
      </c>
      <c r="X16" s="321" t="s">
        <v>223</v>
      </c>
      <c r="Y16" s="67" t="s">
        <v>163</v>
      </c>
      <c r="Z16" s="52">
        <v>13.5</v>
      </c>
      <c r="AA16" s="73">
        <v>12</v>
      </c>
      <c r="AB16" s="53">
        <v>26</v>
      </c>
      <c r="AC16" s="53">
        <v>36</v>
      </c>
      <c r="AD16" s="53">
        <v>6</v>
      </c>
      <c r="AE16" s="62">
        <v>0</v>
      </c>
      <c r="AF16" s="54">
        <f t="shared" si="3"/>
        <v>93.5</v>
      </c>
      <c r="AG16" s="327">
        <f t="shared" ref="AG16" si="5">ROUND(AVERAGE(AF16:AF19),1)</f>
        <v>95.6</v>
      </c>
      <c r="AH16" s="332">
        <f>AG16/108</f>
        <v>0.88518518518518496</v>
      </c>
    </row>
    <row r="17" spans="22:34" ht="19.5">
      <c r="V17" s="363"/>
      <c r="W17" s="324"/>
      <c r="X17" s="321"/>
      <c r="Y17" s="51" t="s">
        <v>159</v>
      </c>
      <c r="Z17" s="52">
        <v>14.5</v>
      </c>
      <c r="AA17" s="65">
        <v>13.5</v>
      </c>
      <c r="AB17" s="53">
        <v>28</v>
      </c>
      <c r="AC17" s="53">
        <v>36</v>
      </c>
      <c r="AD17" s="53">
        <v>8</v>
      </c>
      <c r="AE17" s="62">
        <v>0</v>
      </c>
      <c r="AF17" s="54">
        <f t="shared" si="3"/>
        <v>100</v>
      </c>
      <c r="AG17" s="327"/>
      <c r="AH17" s="332"/>
    </row>
    <row r="18" spans="22:34">
      <c r="V18" s="363"/>
      <c r="W18" s="324"/>
      <c r="X18" s="321"/>
      <c r="Y18" s="55" t="s">
        <v>43</v>
      </c>
      <c r="Z18" s="61">
        <v>13.25</v>
      </c>
      <c r="AA18" s="73">
        <v>13</v>
      </c>
      <c r="AB18" s="53">
        <v>26</v>
      </c>
      <c r="AC18" s="53">
        <v>34</v>
      </c>
      <c r="AD18" s="53">
        <v>6</v>
      </c>
      <c r="AE18" s="62">
        <v>0</v>
      </c>
      <c r="AF18" s="54">
        <f t="shared" si="3"/>
        <v>92.3</v>
      </c>
      <c r="AG18" s="327"/>
      <c r="AH18" s="332"/>
    </row>
    <row r="19" spans="22:34">
      <c r="V19" s="275"/>
      <c r="W19" s="318"/>
      <c r="X19" s="323"/>
      <c r="Y19" s="74" t="s">
        <v>138</v>
      </c>
      <c r="Z19" s="75">
        <v>14</v>
      </c>
      <c r="AA19" s="76">
        <v>13.5</v>
      </c>
      <c r="AB19" s="76">
        <v>26.5</v>
      </c>
      <c r="AC19" s="76">
        <v>35.5</v>
      </c>
      <c r="AD19" s="76">
        <v>7</v>
      </c>
      <c r="AE19" s="77">
        <v>0</v>
      </c>
      <c r="AF19" s="78">
        <f t="shared" si="3"/>
        <v>96.5</v>
      </c>
      <c r="AG19" s="329"/>
      <c r="AH19" s="336"/>
    </row>
  </sheetData>
  <mergeCells count="42">
    <mergeCell ref="AH2:AH3"/>
    <mergeCell ref="AH4:AH7"/>
    <mergeCell ref="AH8:AH11"/>
    <mergeCell ref="AH12:AH15"/>
    <mergeCell ref="AH16:AH19"/>
    <mergeCell ref="AG2:AG3"/>
    <mergeCell ref="AG4:AG7"/>
    <mergeCell ref="AG8:AG11"/>
    <mergeCell ref="AG12:AG15"/>
    <mergeCell ref="AG16:AG19"/>
    <mergeCell ref="X8:X11"/>
    <mergeCell ref="X12:X15"/>
    <mergeCell ref="X16:X19"/>
    <mergeCell ref="Y2:Y3"/>
    <mergeCell ref="AF2:AF3"/>
    <mergeCell ref="V8:V11"/>
    <mergeCell ref="V12:V15"/>
    <mergeCell ref="V16:V19"/>
    <mergeCell ref="W4:W7"/>
    <mergeCell ref="W8:W11"/>
    <mergeCell ref="W12:W15"/>
    <mergeCell ref="W16:W19"/>
    <mergeCell ref="V2:X2"/>
    <mergeCell ref="Z2:AE2"/>
    <mergeCell ref="F4:F7"/>
    <mergeCell ref="G4:G7"/>
    <mergeCell ref="I4:I7"/>
    <mergeCell ref="J4:J7"/>
    <mergeCell ref="L4:L7"/>
    <mergeCell ref="M4:M7"/>
    <mergeCell ref="O4:O7"/>
    <mergeCell ref="P4:P7"/>
    <mergeCell ref="R2:R3"/>
    <mergeCell ref="S2:S3"/>
    <mergeCell ref="T2:T3"/>
    <mergeCell ref="V4:V7"/>
    <mergeCell ref="X4:X7"/>
    <mergeCell ref="B2:D2"/>
    <mergeCell ref="F2:H2"/>
    <mergeCell ref="I2:K2"/>
    <mergeCell ref="L2:N2"/>
    <mergeCell ref="O2:Q2"/>
  </mergeCells>
  <phoneticPr fontId="21" type="noConversion"/>
  <conditionalFormatting sqref="R4:R7">
    <cfRule type="dataBar" priority="25">
      <dataBar>
        <cfvo type="num" val="0"/>
        <cfvo type="num" val="108"/>
        <color rgb="FF638EC6"/>
      </dataBar>
      <extLst>
        <ext xmlns:x14="http://schemas.microsoft.com/office/spreadsheetml/2009/9/main" uri="{B025F937-C7B1-47D3-B67F-A62EFF666E3E}">
          <x14:id>{81BD330B-3E84-4810-8906-9730514275EE}</x14:id>
        </ext>
      </extLst>
    </cfRule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{68E2D753-4BC4-4A32-A4A1-5E45EA554DC3}</x14:id>
        </ext>
      </extLst>
    </cfRule>
  </conditionalFormatting>
  <conditionalFormatting sqref="Z4:Z19">
    <cfRule type="colorScale" priority="6">
      <colorScale>
        <cfvo type="num" val="12"/>
        <cfvo type="num" val="13.5"/>
        <cfvo type="num" val="15"/>
        <color rgb="FFF8696B"/>
        <color rgb="FFFFEB84"/>
        <color rgb="FF63BE7B"/>
      </colorScale>
    </cfRule>
    <cfRule type="colorScale" priority="8">
      <colorScale>
        <cfvo type="num" val="11.25"/>
        <cfvo type="percent" val="50"/>
        <cfvo type="num" val="15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7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2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Z4:AA1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4:AA19">
    <cfRule type="colorScale" priority="4">
      <colorScale>
        <cfvo type="num" val="12"/>
        <cfvo type="num" val="13.5"/>
        <cfvo type="num" val="15"/>
        <color rgb="FFF8696B"/>
        <color rgb="FFFFEB84"/>
        <color rgb="FF63BE7B"/>
      </colorScale>
    </cfRule>
    <cfRule type="colorScale" priority="5">
      <colorScale>
        <cfvo type="num" val="11.25"/>
        <cfvo type="percent" val="50"/>
        <cfvo type="num" val="15"/>
        <color rgb="FFF8696B"/>
        <color rgb="FFFFEB84"/>
        <color rgb="FF63BE7B"/>
      </colorScale>
    </cfRule>
    <cfRule type="colorScale" priority="1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2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AB4:AB19">
    <cfRule type="colorScale" priority="3">
      <colorScale>
        <cfvo type="num" val="24"/>
        <cfvo type="num" val="27"/>
        <cfvo type="num" val="30"/>
        <color rgb="FFF8696B"/>
        <color rgb="FFFFEB84"/>
        <color rgb="FF63BE7B"/>
      </colorScale>
    </cfRule>
    <cfRule type="colorScale" priority="7">
      <colorScale>
        <cfvo type="num" val="22.5"/>
        <cfvo type="percent" val="50"/>
        <cfvo type="num" val="30"/>
        <color rgb="FFF8696B"/>
        <color rgb="FFFFEB84"/>
        <color rgb="FF63BE7B"/>
      </colorScale>
    </cfRule>
    <cfRule type="colorScale" priority="14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1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AC4:AC19">
    <cfRule type="colorScale" priority="2">
      <colorScale>
        <cfvo type="num" val="32"/>
        <cfvo type="num" val="36"/>
        <cfvo type="num" val="40"/>
        <color rgb="FFF8696B"/>
        <color rgb="FFFFEB84"/>
        <color rgb="FF63BE7B"/>
      </colorScale>
    </cfRule>
    <cfRule type="colorScale" priority="13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1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AD4:AD19">
    <cfRule type="colorScale" priority="1">
      <colorScale>
        <cfvo type="num" val="0"/>
        <cfvo type="num" val="5"/>
        <cfvo type="num" val="10"/>
        <color rgb="FFF8696B"/>
        <color rgb="FFFFEB84"/>
        <color rgb="FF63BE7B"/>
      </colorScale>
    </cfRule>
    <cfRule type="colorScale" priority="22">
      <colorScale>
        <cfvo type="num" val="0"/>
        <cfvo type="num" val="4"/>
        <cfvo type="num" val="8"/>
        <color rgb="FFF8696B"/>
        <color rgb="FFFFEB84"/>
        <color rgb="FF63BE7B"/>
      </colorScale>
    </cfRule>
    <cfRule type="colorScale" priority="2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19">
    <cfRule type="cellIs" dxfId="0" priority="12" operator="lessThan">
      <formula>0</formula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BD330B-3E84-4810-8906-9730514275EE}">
            <x14:dataBar minLength="0" maxLength="100" gradient="0">
              <x14:cfvo type="num">
                <xm:f>0</xm:f>
              </x14:cfvo>
              <x14:cfvo type="num">
                <xm:f>108</xm:f>
              </x14:cfvo>
              <x14:negativeFillColor rgb="FFFF0000"/>
              <x14:axisColor rgb="FF000000"/>
            </x14:dataBar>
          </x14:cfRule>
          <x14:cfRule type="dataBar" id="{68E2D753-4BC4-4A32-A4A1-5E45EA554D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R4:R7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8"/>
  <sheetViews>
    <sheetView workbookViewId="0"/>
  </sheetViews>
  <sheetFormatPr defaultColWidth="9" defaultRowHeight="14.25"/>
  <cols>
    <col min="2" max="2" width="15.375" customWidth="1"/>
    <col min="3" max="3" width="7.625" customWidth="1"/>
    <col min="4" max="4" width="7.5" customWidth="1"/>
    <col min="5" max="5" width="5.75" customWidth="1"/>
  </cols>
  <sheetData>
    <row r="2" spans="2:5">
      <c r="B2" s="190" t="s">
        <v>21</v>
      </c>
      <c r="C2" s="190" t="s">
        <v>22</v>
      </c>
      <c r="D2" s="190" t="s">
        <v>23</v>
      </c>
      <c r="E2" s="190" t="s">
        <v>24</v>
      </c>
    </row>
    <row r="3" spans="2:5">
      <c r="B3" s="15" t="s">
        <v>25</v>
      </c>
      <c r="C3" s="234">
        <v>391.5</v>
      </c>
      <c r="D3" s="15">
        <v>1</v>
      </c>
      <c r="E3" s="15" t="s">
        <v>26</v>
      </c>
    </row>
    <row r="4" spans="2:5">
      <c r="B4" s="15" t="s">
        <v>27</v>
      </c>
      <c r="C4" s="234">
        <v>387.6</v>
      </c>
      <c r="D4" s="15">
        <v>2</v>
      </c>
      <c r="E4" s="15" t="s">
        <v>28</v>
      </c>
    </row>
    <row r="5" spans="2:5">
      <c r="B5" s="15" t="s">
        <v>29</v>
      </c>
      <c r="C5" s="234">
        <v>375.8</v>
      </c>
      <c r="D5" s="15">
        <v>3</v>
      </c>
      <c r="E5" s="15" t="s">
        <v>30</v>
      </c>
    </row>
    <row r="6" spans="2:5">
      <c r="B6" s="15" t="s">
        <v>31</v>
      </c>
      <c r="C6" s="234">
        <v>361.7</v>
      </c>
      <c r="D6" s="15">
        <v>4</v>
      </c>
      <c r="E6" s="15" t="s">
        <v>32</v>
      </c>
    </row>
    <row r="7" spans="2:5">
      <c r="B7" s="15" t="s">
        <v>33</v>
      </c>
      <c r="C7" s="234">
        <v>281.60000000000002</v>
      </c>
      <c r="D7" s="15">
        <v>5</v>
      </c>
      <c r="E7" s="15" t="s">
        <v>34</v>
      </c>
    </row>
    <row r="8" spans="2:5">
      <c r="B8" s="15" t="s">
        <v>35</v>
      </c>
      <c r="C8" s="234">
        <v>280</v>
      </c>
      <c r="D8" s="15">
        <v>6</v>
      </c>
      <c r="E8" s="15" t="s">
        <v>34</v>
      </c>
    </row>
    <row r="9" spans="2:5">
      <c r="B9" s="15" t="s">
        <v>36</v>
      </c>
      <c r="C9" s="234">
        <v>262.8</v>
      </c>
      <c r="D9" s="15">
        <v>7</v>
      </c>
      <c r="E9" s="15" t="s">
        <v>34</v>
      </c>
    </row>
    <row r="10" spans="2:5">
      <c r="B10" s="15" t="s">
        <v>37</v>
      </c>
      <c r="C10" s="234">
        <v>260.89999999999998</v>
      </c>
      <c r="D10" s="15">
        <v>8</v>
      </c>
      <c r="E10" s="15" t="s">
        <v>34</v>
      </c>
    </row>
    <row r="11" spans="2:5">
      <c r="B11" s="15" t="s">
        <v>38</v>
      </c>
      <c r="C11" s="234">
        <v>238.2</v>
      </c>
      <c r="D11" s="15">
        <v>9</v>
      </c>
      <c r="E11" s="15" t="s">
        <v>34</v>
      </c>
    </row>
    <row r="12" spans="2:5">
      <c r="B12" s="15" t="s">
        <v>39</v>
      </c>
      <c r="C12" s="234">
        <v>164.1</v>
      </c>
      <c r="D12" s="15">
        <v>10</v>
      </c>
      <c r="E12" s="15" t="s">
        <v>40</v>
      </c>
    </row>
    <row r="13" spans="2:5">
      <c r="B13" s="15" t="s">
        <v>41</v>
      </c>
      <c r="C13" s="234">
        <v>162.19999999999999</v>
      </c>
      <c r="D13" s="15">
        <v>11</v>
      </c>
      <c r="E13" s="15" t="s">
        <v>40</v>
      </c>
    </row>
    <row r="14" spans="2:5">
      <c r="B14" s="15" t="s">
        <v>42</v>
      </c>
      <c r="C14" s="234">
        <v>132.19999999999999</v>
      </c>
      <c r="D14" s="15">
        <v>12</v>
      </c>
      <c r="E14" s="15" t="s">
        <v>40</v>
      </c>
    </row>
    <row r="15" spans="2:5">
      <c r="B15" s="15">
        <v>1201297974</v>
      </c>
      <c r="C15" s="234">
        <v>118.2</v>
      </c>
      <c r="D15" s="15">
        <v>13</v>
      </c>
      <c r="E15" s="15" t="s">
        <v>40</v>
      </c>
    </row>
    <row r="16" spans="2:5">
      <c r="B16" s="15" t="s">
        <v>43</v>
      </c>
      <c r="C16" s="234">
        <v>73.2</v>
      </c>
      <c r="D16" s="15">
        <v>14</v>
      </c>
      <c r="E16" s="15" t="s">
        <v>40</v>
      </c>
    </row>
    <row r="17" spans="2:5">
      <c r="B17" s="15" t="s">
        <v>44</v>
      </c>
      <c r="C17" s="234">
        <v>66.2</v>
      </c>
      <c r="D17" s="15">
        <v>15</v>
      </c>
      <c r="E17" s="15" t="s">
        <v>40</v>
      </c>
    </row>
    <row r="18" spans="2:5">
      <c r="B18" s="15" t="s">
        <v>45</v>
      </c>
      <c r="C18" s="234">
        <v>0</v>
      </c>
      <c r="D18" s="15">
        <v>16</v>
      </c>
      <c r="E18" s="15" t="s">
        <v>40</v>
      </c>
    </row>
  </sheetData>
  <sortState xmlns:xlrd2="http://schemas.microsoft.com/office/spreadsheetml/2017/richdata2" ref="B3:E18">
    <sortCondition descending="1" ref="C3:C18"/>
  </sortState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S8" sqref="S8"/>
    </sheetView>
  </sheetViews>
  <sheetFormatPr defaultColWidth="9" defaultRowHeight="14.25"/>
  <sheetData/>
  <phoneticPr fontId="2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66"/>
  <sheetViews>
    <sheetView topLeftCell="A35" workbookViewId="0">
      <selection activeCell="B2" sqref="B2:H66"/>
    </sheetView>
  </sheetViews>
  <sheetFormatPr defaultColWidth="9" defaultRowHeight="14.25"/>
  <cols>
    <col min="2" max="2" width="5.5" customWidth="1"/>
    <col min="3" max="3" width="46.125" customWidth="1"/>
    <col min="4" max="4" width="11.625" customWidth="1"/>
    <col min="5" max="5" width="15" customWidth="1"/>
    <col min="6" max="6" width="9.5" customWidth="1"/>
    <col min="7" max="7" width="5.5" customWidth="1"/>
    <col min="8" max="8" width="9.5" customWidth="1"/>
  </cols>
  <sheetData>
    <row r="2" spans="2:8">
      <c r="B2" s="26" t="s">
        <v>46</v>
      </c>
      <c r="C2" s="219" t="s">
        <v>47</v>
      </c>
      <c r="D2" s="219" t="s">
        <v>48</v>
      </c>
      <c r="E2" s="220" t="s">
        <v>49</v>
      </c>
      <c r="F2" s="219" t="s">
        <v>50</v>
      </c>
      <c r="G2" s="219" t="s">
        <v>51</v>
      </c>
      <c r="H2" s="219" t="s">
        <v>52</v>
      </c>
    </row>
    <row r="3" spans="2:8">
      <c r="B3" s="221">
        <f t="shared" ref="B3:B66" si="0">RANK(H3,H$3:H$100)</f>
        <v>1</v>
      </c>
      <c r="C3" s="222" t="s">
        <v>53</v>
      </c>
      <c r="D3" s="221" t="s">
        <v>19</v>
      </c>
      <c r="E3" s="221" t="s">
        <v>25</v>
      </c>
      <c r="F3" s="223">
        <v>102.7</v>
      </c>
      <c r="G3" s="224">
        <v>108</v>
      </c>
      <c r="H3" s="225">
        <f t="shared" ref="H3:H66" si="1">F3/G3</f>
        <v>0.95092592592592595</v>
      </c>
    </row>
    <row r="4" spans="2:8">
      <c r="B4" s="221">
        <f t="shared" si="0"/>
        <v>2</v>
      </c>
      <c r="C4" s="222" t="s">
        <v>54</v>
      </c>
      <c r="D4" s="221" t="s">
        <v>19</v>
      </c>
      <c r="E4" s="221" t="s">
        <v>55</v>
      </c>
      <c r="F4" s="223">
        <v>100.2</v>
      </c>
      <c r="G4" s="224">
        <v>108</v>
      </c>
      <c r="H4" s="225">
        <f t="shared" si="1"/>
        <v>0.92777777777777803</v>
      </c>
    </row>
    <row r="5" spans="2:8">
      <c r="B5" s="221">
        <f t="shared" si="0"/>
        <v>3</v>
      </c>
      <c r="C5" s="222" t="s">
        <v>56</v>
      </c>
      <c r="D5" s="221" t="s">
        <v>13</v>
      </c>
      <c r="E5" s="226" t="s">
        <v>25</v>
      </c>
      <c r="F5" s="223">
        <v>97.4</v>
      </c>
      <c r="G5" s="224">
        <v>105</v>
      </c>
      <c r="H5" s="225">
        <f t="shared" si="1"/>
        <v>0.92761904761904801</v>
      </c>
    </row>
    <row r="6" spans="2:8">
      <c r="B6" s="221">
        <f t="shared" si="0"/>
        <v>4</v>
      </c>
      <c r="C6" s="222" t="s">
        <v>57</v>
      </c>
      <c r="D6" s="221" t="s">
        <v>19</v>
      </c>
      <c r="E6" s="221" t="s">
        <v>58</v>
      </c>
      <c r="F6" s="223">
        <v>99.3</v>
      </c>
      <c r="G6" s="224">
        <v>108</v>
      </c>
      <c r="H6" s="225">
        <f t="shared" si="1"/>
        <v>0.91944444444444395</v>
      </c>
    </row>
    <row r="7" spans="2:8">
      <c r="B7" s="221">
        <f t="shared" si="0"/>
        <v>5</v>
      </c>
      <c r="C7" s="222" t="s">
        <v>59</v>
      </c>
      <c r="D7" s="221" t="s">
        <v>60</v>
      </c>
      <c r="E7" s="226" t="s">
        <v>61</v>
      </c>
      <c r="F7" s="223">
        <v>96.4</v>
      </c>
      <c r="G7" s="224">
        <v>105</v>
      </c>
      <c r="H7" s="225">
        <f t="shared" si="1"/>
        <v>0.91809523809523796</v>
      </c>
    </row>
    <row r="8" spans="2:8">
      <c r="B8" s="221">
        <f t="shared" si="0"/>
        <v>5</v>
      </c>
      <c r="C8" s="222" t="s">
        <v>62</v>
      </c>
      <c r="D8" s="221" t="s">
        <v>63</v>
      </c>
      <c r="E8" s="226" t="s">
        <v>25</v>
      </c>
      <c r="F8" s="223">
        <v>96.4</v>
      </c>
      <c r="G8" s="224">
        <v>105</v>
      </c>
      <c r="H8" s="225">
        <f t="shared" si="1"/>
        <v>0.91809523809523796</v>
      </c>
    </row>
    <row r="9" spans="2:8">
      <c r="B9" s="221">
        <f t="shared" si="0"/>
        <v>7</v>
      </c>
      <c r="C9" s="222" t="s">
        <v>64</v>
      </c>
      <c r="D9" s="221" t="s">
        <v>60</v>
      </c>
      <c r="E9" s="226" t="s">
        <v>25</v>
      </c>
      <c r="F9" s="223">
        <v>94.9</v>
      </c>
      <c r="G9" s="224">
        <v>105</v>
      </c>
      <c r="H9" s="225">
        <f t="shared" si="1"/>
        <v>0.90380952380952395</v>
      </c>
    </row>
    <row r="10" spans="2:8">
      <c r="B10" s="221">
        <f t="shared" si="0"/>
        <v>8</v>
      </c>
      <c r="C10" s="222" t="s">
        <v>65</v>
      </c>
      <c r="D10" s="221" t="s">
        <v>6</v>
      </c>
      <c r="E10" s="221" t="s">
        <v>61</v>
      </c>
      <c r="F10" s="223">
        <v>94.8</v>
      </c>
      <c r="G10" s="224">
        <v>105</v>
      </c>
      <c r="H10" s="225">
        <f t="shared" si="1"/>
        <v>0.90285714285714302</v>
      </c>
    </row>
    <row r="11" spans="2:8">
      <c r="B11" s="221">
        <f t="shared" si="0"/>
        <v>9</v>
      </c>
      <c r="C11" s="222" t="s">
        <v>66</v>
      </c>
      <c r="D11" s="221" t="s">
        <v>63</v>
      </c>
      <c r="E11" s="221" t="s">
        <v>55</v>
      </c>
      <c r="F11" s="223">
        <v>94.6</v>
      </c>
      <c r="G11" s="224">
        <v>105</v>
      </c>
      <c r="H11" s="225">
        <f t="shared" si="1"/>
        <v>0.90095238095238095</v>
      </c>
    </row>
    <row r="12" spans="2:8">
      <c r="B12" s="227">
        <f t="shared" si="0"/>
        <v>10</v>
      </c>
      <c r="C12" s="228" t="s">
        <v>67</v>
      </c>
      <c r="D12" s="227" t="s">
        <v>19</v>
      </c>
      <c r="E12" s="227" t="s">
        <v>68</v>
      </c>
      <c r="F12" s="229">
        <v>96.1</v>
      </c>
      <c r="G12" s="230">
        <v>108</v>
      </c>
      <c r="H12" s="231">
        <f t="shared" si="1"/>
        <v>0.88981481481481495</v>
      </c>
    </row>
    <row r="13" spans="2:8">
      <c r="B13" s="227">
        <f t="shared" si="0"/>
        <v>11</v>
      </c>
      <c r="C13" s="228" t="s">
        <v>69</v>
      </c>
      <c r="D13" s="227" t="s">
        <v>60</v>
      </c>
      <c r="E13" s="227" t="s">
        <v>55</v>
      </c>
      <c r="F13" s="229">
        <v>93.4</v>
      </c>
      <c r="G13" s="230">
        <v>105</v>
      </c>
      <c r="H13" s="231">
        <f t="shared" si="1"/>
        <v>0.88952380952381005</v>
      </c>
    </row>
    <row r="14" spans="2:8">
      <c r="B14" s="227">
        <f t="shared" si="0"/>
        <v>12</v>
      </c>
      <c r="C14" s="228" t="s">
        <v>70</v>
      </c>
      <c r="D14" s="227" t="s">
        <v>63</v>
      </c>
      <c r="E14" s="227" t="s">
        <v>68</v>
      </c>
      <c r="F14" s="229">
        <v>93.2</v>
      </c>
      <c r="G14" s="230">
        <v>105</v>
      </c>
      <c r="H14" s="231">
        <f t="shared" si="1"/>
        <v>0.88761904761904797</v>
      </c>
    </row>
    <row r="15" spans="2:8">
      <c r="B15" s="227">
        <f t="shared" si="0"/>
        <v>13</v>
      </c>
      <c r="C15" s="228" t="s">
        <v>71</v>
      </c>
      <c r="D15" s="227" t="s">
        <v>72</v>
      </c>
      <c r="E15" s="227" t="s">
        <v>55</v>
      </c>
      <c r="F15" s="229">
        <v>93</v>
      </c>
      <c r="G15" s="230">
        <v>105</v>
      </c>
      <c r="H15" s="231">
        <f t="shared" si="1"/>
        <v>0.88571428571428601</v>
      </c>
    </row>
    <row r="16" spans="2:8">
      <c r="B16" s="227">
        <f t="shared" si="0"/>
        <v>14</v>
      </c>
      <c r="C16" s="228" t="s">
        <v>73</v>
      </c>
      <c r="D16" s="227" t="s">
        <v>60</v>
      </c>
      <c r="E16" s="227" t="s">
        <v>58</v>
      </c>
      <c r="F16" s="229">
        <v>92.9</v>
      </c>
      <c r="G16" s="230">
        <v>105</v>
      </c>
      <c r="H16" s="231">
        <f t="shared" si="1"/>
        <v>0.88476190476190497</v>
      </c>
    </row>
    <row r="17" spans="2:8">
      <c r="B17" s="227">
        <f t="shared" si="0"/>
        <v>15</v>
      </c>
      <c r="C17" s="227" t="s">
        <v>74</v>
      </c>
      <c r="D17" s="227" t="s">
        <v>72</v>
      </c>
      <c r="E17" s="227" t="s">
        <v>61</v>
      </c>
      <c r="F17" s="229">
        <v>92.2</v>
      </c>
      <c r="G17" s="230">
        <v>105</v>
      </c>
      <c r="H17" s="231">
        <f t="shared" si="1"/>
        <v>0.87809523809523804</v>
      </c>
    </row>
    <row r="18" spans="2:8">
      <c r="B18" s="227">
        <f t="shared" si="0"/>
        <v>16</v>
      </c>
      <c r="C18" s="228" t="s">
        <v>75</v>
      </c>
      <c r="D18" s="227" t="s">
        <v>13</v>
      </c>
      <c r="E18" s="232" t="s">
        <v>76</v>
      </c>
      <c r="F18" s="229">
        <v>91.9</v>
      </c>
      <c r="G18" s="230">
        <v>105</v>
      </c>
      <c r="H18" s="231">
        <f t="shared" si="1"/>
        <v>0.87523809523809504</v>
      </c>
    </row>
    <row r="19" spans="2:8">
      <c r="B19" s="227">
        <f t="shared" si="0"/>
        <v>16</v>
      </c>
      <c r="C19" s="228" t="s">
        <v>77</v>
      </c>
      <c r="D19" s="227" t="s">
        <v>60</v>
      </c>
      <c r="E19" s="232" t="s">
        <v>37</v>
      </c>
      <c r="F19" s="229">
        <v>91.9</v>
      </c>
      <c r="G19" s="230">
        <v>105</v>
      </c>
      <c r="H19" s="231">
        <f t="shared" si="1"/>
        <v>0.87523809523809504</v>
      </c>
    </row>
    <row r="20" spans="2:8">
      <c r="B20" s="15">
        <f t="shared" si="0"/>
        <v>18</v>
      </c>
      <c r="C20" s="233" t="s">
        <v>78</v>
      </c>
      <c r="D20" s="15" t="s">
        <v>19</v>
      </c>
      <c r="E20" s="15" t="s">
        <v>79</v>
      </c>
      <c r="F20" s="234">
        <v>93.3</v>
      </c>
      <c r="G20" s="53">
        <v>108</v>
      </c>
      <c r="H20" s="235">
        <f t="shared" si="1"/>
        <v>0.86388888888888904</v>
      </c>
    </row>
    <row r="21" spans="2:8">
      <c r="B21" s="15">
        <f t="shared" si="0"/>
        <v>19</v>
      </c>
      <c r="C21" s="233" t="s">
        <v>80</v>
      </c>
      <c r="D21" s="15" t="s">
        <v>72</v>
      </c>
      <c r="E21" s="15" t="s">
        <v>68</v>
      </c>
      <c r="F21" s="234">
        <v>90.7</v>
      </c>
      <c r="G21" s="53">
        <v>105</v>
      </c>
      <c r="H21" s="235">
        <f t="shared" si="1"/>
        <v>0.86380952380952403</v>
      </c>
    </row>
    <row r="22" spans="2:8">
      <c r="B22" s="15">
        <f t="shared" si="0"/>
        <v>20</v>
      </c>
      <c r="C22" s="233" t="s">
        <v>81</v>
      </c>
      <c r="D22" s="15" t="s">
        <v>6</v>
      </c>
      <c r="E22" s="15" t="s">
        <v>55</v>
      </c>
      <c r="F22" s="234">
        <v>90.5</v>
      </c>
      <c r="G22" s="53">
        <v>105</v>
      </c>
      <c r="H22" s="235">
        <f t="shared" si="1"/>
        <v>0.86190476190476195</v>
      </c>
    </row>
    <row r="23" spans="2:8">
      <c r="B23" s="15">
        <f t="shared" si="0"/>
        <v>21</v>
      </c>
      <c r="C23" s="233" t="s">
        <v>82</v>
      </c>
      <c r="D23" s="15" t="s">
        <v>19</v>
      </c>
      <c r="E23" s="15" t="s">
        <v>61</v>
      </c>
      <c r="F23" s="234">
        <v>93</v>
      </c>
      <c r="G23" s="53">
        <v>108</v>
      </c>
      <c r="H23" s="235">
        <f t="shared" si="1"/>
        <v>0.86111111111111105</v>
      </c>
    </row>
    <row r="24" spans="2:8">
      <c r="B24" s="15">
        <f t="shared" si="0"/>
        <v>22</v>
      </c>
      <c r="C24" s="233" t="s">
        <v>83</v>
      </c>
      <c r="D24" s="15" t="s">
        <v>6</v>
      </c>
      <c r="E24" s="15" t="s">
        <v>68</v>
      </c>
      <c r="F24" s="234">
        <v>90.3</v>
      </c>
      <c r="G24" s="53">
        <v>105</v>
      </c>
      <c r="H24" s="235">
        <f t="shared" si="1"/>
        <v>0.86</v>
      </c>
    </row>
    <row r="25" spans="2:8">
      <c r="B25" s="15">
        <f t="shared" si="0"/>
        <v>23</v>
      </c>
      <c r="C25" s="233" t="s">
        <v>84</v>
      </c>
      <c r="D25" s="15" t="s">
        <v>19</v>
      </c>
      <c r="E25" s="15" t="s">
        <v>85</v>
      </c>
      <c r="F25" s="234">
        <v>91.9</v>
      </c>
      <c r="G25" s="53">
        <v>108</v>
      </c>
      <c r="H25" s="235">
        <f t="shared" si="1"/>
        <v>0.85092592592592597</v>
      </c>
    </row>
    <row r="26" spans="2:8">
      <c r="B26" s="15">
        <f t="shared" si="0"/>
        <v>24</v>
      </c>
      <c r="C26" s="233" t="s">
        <v>86</v>
      </c>
      <c r="D26" s="15" t="s">
        <v>6</v>
      </c>
      <c r="E26" s="15" t="s">
        <v>85</v>
      </c>
      <c r="F26" s="234">
        <v>88.3</v>
      </c>
      <c r="G26" s="53">
        <v>105</v>
      </c>
      <c r="H26" s="235">
        <f t="shared" si="1"/>
        <v>0.84095238095238101</v>
      </c>
    </row>
    <row r="27" spans="2:8">
      <c r="B27" s="15">
        <f t="shared" si="0"/>
        <v>24</v>
      </c>
      <c r="C27" s="233" t="s">
        <v>87</v>
      </c>
      <c r="D27" s="15" t="s">
        <v>72</v>
      </c>
      <c r="E27" s="236" t="s">
        <v>25</v>
      </c>
      <c r="F27" s="234">
        <v>88.3</v>
      </c>
      <c r="G27" s="53">
        <v>105</v>
      </c>
      <c r="H27" s="235">
        <f t="shared" si="1"/>
        <v>0.84095238095238101</v>
      </c>
    </row>
    <row r="28" spans="2:8">
      <c r="B28" s="15">
        <f t="shared" si="0"/>
        <v>26</v>
      </c>
      <c r="C28" s="233" t="s">
        <v>88</v>
      </c>
      <c r="D28" s="15" t="s">
        <v>60</v>
      </c>
      <c r="E28" s="15" t="s">
        <v>85</v>
      </c>
      <c r="F28" s="234">
        <v>87.3</v>
      </c>
      <c r="G28" s="53">
        <v>105</v>
      </c>
      <c r="H28" s="235">
        <f t="shared" si="1"/>
        <v>0.83142857142857096</v>
      </c>
    </row>
    <row r="29" spans="2:8">
      <c r="B29" s="15">
        <f t="shared" si="0"/>
        <v>27</v>
      </c>
      <c r="C29" s="233" t="s">
        <v>89</v>
      </c>
      <c r="D29" s="15" t="s">
        <v>60</v>
      </c>
      <c r="E29" s="15" t="s">
        <v>79</v>
      </c>
      <c r="F29" s="234">
        <v>87</v>
      </c>
      <c r="G29" s="53">
        <v>105</v>
      </c>
      <c r="H29" s="235">
        <f t="shared" si="1"/>
        <v>0.82857142857142896</v>
      </c>
    </row>
    <row r="30" spans="2:8">
      <c r="B30" s="15">
        <f t="shared" si="0"/>
        <v>28</v>
      </c>
      <c r="C30" s="233" t="s">
        <v>90</v>
      </c>
      <c r="D30" s="15" t="s">
        <v>63</v>
      </c>
      <c r="E30" s="15" t="s">
        <v>79</v>
      </c>
      <c r="F30" s="234">
        <v>86.8</v>
      </c>
      <c r="G30" s="53">
        <v>105</v>
      </c>
      <c r="H30" s="235">
        <f t="shared" si="1"/>
        <v>0.82666666666666699</v>
      </c>
    </row>
    <row r="31" spans="2:8">
      <c r="B31" s="15">
        <f t="shared" si="0"/>
        <v>29</v>
      </c>
      <c r="C31" s="233" t="s">
        <v>91</v>
      </c>
      <c r="D31" s="15" t="s">
        <v>72</v>
      </c>
      <c r="E31" s="236" t="s">
        <v>37</v>
      </c>
      <c r="F31" s="234">
        <v>86.7</v>
      </c>
      <c r="G31" s="53">
        <v>105</v>
      </c>
      <c r="H31" s="235">
        <f t="shared" si="1"/>
        <v>0.82571428571428596</v>
      </c>
    </row>
    <row r="32" spans="2:8">
      <c r="B32" s="15">
        <f t="shared" si="0"/>
        <v>30</v>
      </c>
      <c r="C32" s="233" t="s">
        <v>92</v>
      </c>
      <c r="D32" s="15" t="s">
        <v>72</v>
      </c>
      <c r="E32" s="15" t="s">
        <v>58</v>
      </c>
      <c r="F32" s="234">
        <v>86.2</v>
      </c>
      <c r="G32" s="53">
        <v>105</v>
      </c>
      <c r="H32" s="235">
        <f t="shared" si="1"/>
        <v>0.82095238095238099</v>
      </c>
    </row>
    <row r="33" spans="2:8">
      <c r="B33" s="15">
        <f t="shared" si="0"/>
        <v>31</v>
      </c>
      <c r="C33" s="233" t="s">
        <v>93</v>
      </c>
      <c r="D33" s="15" t="s">
        <v>60</v>
      </c>
      <c r="E33" s="15" t="s">
        <v>68</v>
      </c>
      <c r="F33" s="234">
        <v>85.9</v>
      </c>
      <c r="G33" s="53">
        <v>105</v>
      </c>
      <c r="H33" s="235">
        <f t="shared" si="1"/>
        <v>0.81809523809523799</v>
      </c>
    </row>
    <row r="34" spans="2:8">
      <c r="B34" s="15">
        <f t="shared" si="0"/>
        <v>32</v>
      </c>
      <c r="C34" s="233" t="s">
        <v>94</v>
      </c>
      <c r="D34" s="15" t="s">
        <v>72</v>
      </c>
      <c r="E34" s="15" t="s">
        <v>79</v>
      </c>
      <c r="F34" s="234">
        <v>85.8</v>
      </c>
      <c r="G34" s="53">
        <v>105</v>
      </c>
      <c r="H34" s="235">
        <f t="shared" si="1"/>
        <v>0.81714285714285695</v>
      </c>
    </row>
    <row r="35" spans="2:8">
      <c r="B35" s="15">
        <f t="shared" si="0"/>
        <v>33</v>
      </c>
      <c r="C35" s="233" t="s">
        <v>95</v>
      </c>
      <c r="D35" s="15" t="s">
        <v>6</v>
      </c>
      <c r="E35" s="15" t="s">
        <v>58</v>
      </c>
      <c r="F35" s="234">
        <v>84.4</v>
      </c>
      <c r="G35" s="53">
        <v>105</v>
      </c>
      <c r="H35" s="235">
        <f t="shared" si="1"/>
        <v>0.80380952380952397</v>
      </c>
    </row>
    <row r="36" spans="2:8">
      <c r="B36" s="15">
        <f t="shared" si="0"/>
        <v>33</v>
      </c>
      <c r="C36" s="233" t="s">
        <v>96</v>
      </c>
      <c r="D36" s="15" t="s">
        <v>72</v>
      </c>
      <c r="E36" s="15" t="s">
        <v>97</v>
      </c>
      <c r="F36" s="234">
        <v>84.4</v>
      </c>
      <c r="G36" s="53">
        <v>105</v>
      </c>
      <c r="H36" s="235">
        <f t="shared" si="1"/>
        <v>0.80380952380952397</v>
      </c>
    </row>
    <row r="37" spans="2:8">
      <c r="B37" s="15">
        <f t="shared" si="0"/>
        <v>33</v>
      </c>
      <c r="C37" s="233" t="s">
        <v>98</v>
      </c>
      <c r="D37" s="15" t="s">
        <v>63</v>
      </c>
      <c r="E37" s="236" t="s">
        <v>39</v>
      </c>
      <c r="F37" s="234">
        <v>84.4</v>
      </c>
      <c r="G37" s="53">
        <v>105</v>
      </c>
      <c r="H37" s="235">
        <f t="shared" si="1"/>
        <v>0.80380952380952397</v>
      </c>
    </row>
    <row r="38" spans="2:8">
      <c r="B38" s="15">
        <f t="shared" si="0"/>
        <v>36</v>
      </c>
      <c r="C38" s="233" t="s">
        <v>99</v>
      </c>
      <c r="D38" s="15" t="s">
        <v>72</v>
      </c>
      <c r="E38" s="236" t="s">
        <v>38</v>
      </c>
      <c r="F38" s="234">
        <v>83.7</v>
      </c>
      <c r="G38" s="53">
        <v>105</v>
      </c>
      <c r="H38" s="235">
        <f t="shared" si="1"/>
        <v>0.79714285714285704</v>
      </c>
    </row>
    <row r="39" spans="2:8">
      <c r="B39" s="15">
        <f t="shared" si="0"/>
        <v>37</v>
      </c>
      <c r="C39" s="233" t="s">
        <v>100</v>
      </c>
      <c r="D39" s="15" t="s">
        <v>72</v>
      </c>
      <c r="E39" s="15" t="s">
        <v>85</v>
      </c>
      <c r="F39" s="234">
        <v>83.6</v>
      </c>
      <c r="G39" s="53">
        <v>105</v>
      </c>
      <c r="H39" s="235">
        <f t="shared" si="1"/>
        <v>0.796190476190476</v>
      </c>
    </row>
    <row r="40" spans="2:8">
      <c r="B40" s="15">
        <f t="shared" si="0"/>
        <v>38</v>
      </c>
      <c r="C40" s="233" t="s">
        <v>101</v>
      </c>
      <c r="D40" s="15" t="s">
        <v>19</v>
      </c>
      <c r="E40" s="236" t="s">
        <v>38</v>
      </c>
      <c r="F40" s="234">
        <v>84.3</v>
      </c>
      <c r="G40" s="53">
        <v>108</v>
      </c>
      <c r="H40" s="235">
        <f t="shared" si="1"/>
        <v>0.780555555555556</v>
      </c>
    </row>
    <row r="41" spans="2:8">
      <c r="B41" s="15">
        <f t="shared" si="0"/>
        <v>39</v>
      </c>
      <c r="C41" s="233" t="s">
        <v>102</v>
      </c>
      <c r="D41" s="15" t="s">
        <v>6</v>
      </c>
      <c r="E41" s="15" t="s">
        <v>79</v>
      </c>
      <c r="F41" s="234">
        <v>81.3</v>
      </c>
      <c r="G41" s="53">
        <v>105</v>
      </c>
      <c r="H41" s="235">
        <f t="shared" si="1"/>
        <v>0.77428571428571402</v>
      </c>
    </row>
    <row r="42" spans="2:8">
      <c r="B42" s="15">
        <f t="shared" si="0"/>
        <v>39</v>
      </c>
      <c r="C42" s="233" t="s">
        <v>103</v>
      </c>
      <c r="D42" s="15" t="s">
        <v>13</v>
      </c>
      <c r="E42" s="236" t="s">
        <v>38</v>
      </c>
      <c r="F42" s="234">
        <v>81.3</v>
      </c>
      <c r="G42" s="53">
        <v>105</v>
      </c>
      <c r="H42" s="235">
        <f t="shared" si="1"/>
        <v>0.77428571428571402</v>
      </c>
    </row>
    <row r="43" spans="2:8">
      <c r="B43" s="15">
        <f t="shared" si="0"/>
        <v>41</v>
      </c>
      <c r="C43" s="233" t="s">
        <v>104</v>
      </c>
      <c r="D43" s="15" t="s">
        <v>13</v>
      </c>
      <c r="E43" s="236" t="s">
        <v>37</v>
      </c>
      <c r="F43" s="234">
        <v>80.900000000000006</v>
      </c>
      <c r="G43" s="53">
        <v>105</v>
      </c>
      <c r="H43" s="235">
        <f t="shared" si="1"/>
        <v>0.77047619047619098</v>
      </c>
    </row>
    <row r="44" spans="2:8">
      <c r="B44" s="15">
        <f t="shared" si="0"/>
        <v>42</v>
      </c>
      <c r="C44" s="233" t="s">
        <v>105</v>
      </c>
      <c r="D44" s="15" t="s">
        <v>19</v>
      </c>
      <c r="E44" s="236" t="s">
        <v>37</v>
      </c>
      <c r="F44" s="234">
        <v>82.3</v>
      </c>
      <c r="G44" s="53">
        <v>108</v>
      </c>
      <c r="H44" s="235">
        <f t="shared" si="1"/>
        <v>0.76203703703703696</v>
      </c>
    </row>
    <row r="45" spans="2:8">
      <c r="B45" s="15">
        <f t="shared" si="0"/>
        <v>43</v>
      </c>
      <c r="C45" s="233" t="s">
        <v>106</v>
      </c>
      <c r="D45" s="15" t="s">
        <v>6</v>
      </c>
      <c r="E45" s="15" t="s">
        <v>107</v>
      </c>
      <c r="F45" s="234">
        <v>80</v>
      </c>
      <c r="G45" s="53">
        <v>105</v>
      </c>
      <c r="H45" s="235">
        <f t="shared" si="1"/>
        <v>0.76190476190476197</v>
      </c>
    </row>
    <row r="46" spans="2:8">
      <c r="B46" s="15">
        <f t="shared" si="0"/>
        <v>44</v>
      </c>
      <c r="C46" s="233" t="s">
        <v>108</v>
      </c>
      <c r="D46" s="15" t="s">
        <v>72</v>
      </c>
      <c r="E46" s="236" t="s">
        <v>39</v>
      </c>
      <c r="F46" s="234">
        <v>79.7</v>
      </c>
      <c r="G46" s="53">
        <v>105</v>
      </c>
      <c r="H46" s="235">
        <f t="shared" si="1"/>
        <v>0.75904761904761897</v>
      </c>
    </row>
    <row r="47" spans="2:8">
      <c r="B47" s="15">
        <f t="shared" si="0"/>
        <v>45</v>
      </c>
      <c r="C47" s="233" t="s">
        <v>109</v>
      </c>
      <c r="D47" s="15" t="s">
        <v>63</v>
      </c>
      <c r="E47" s="15" t="s">
        <v>85</v>
      </c>
      <c r="F47" s="234">
        <v>78.5</v>
      </c>
      <c r="G47" s="53">
        <v>105</v>
      </c>
      <c r="H47" s="235">
        <f t="shared" si="1"/>
        <v>0.74761904761904796</v>
      </c>
    </row>
    <row r="48" spans="2:8">
      <c r="B48" s="15">
        <f t="shared" si="0"/>
        <v>46</v>
      </c>
      <c r="C48" s="233" t="s">
        <v>110</v>
      </c>
      <c r="D48" s="15" t="s">
        <v>6</v>
      </c>
      <c r="E48" s="15" t="s">
        <v>111</v>
      </c>
      <c r="F48" s="234">
        <v>78.3</v>
      </c>
      <c r="G48" s="53">
        <v>105</v>
      </c>
      <c r="H48" s="235">
        <f t="shared" si="1"/>
        <v>0.745714285714286</v>
      </c>
    </row>
    <row r="49" spans="2:8">
      <c r="B49" s="15">
        <f t="shared" si="0"/>
        <v>47</v>
      </c>
      <c r="C49" s="233" t="s">
        <v>112</v>
      </c>
      <c r="D49" s="15" t="s">
        <v>72</v>
      </c>
      <c r="E49" s="15" t="s">
        <v>111</v>
      </c>
      <c r="F49" s="234">
        <v>78.2</v>
      </c>
      <c r="G49" s="53">
        <v>105</v>
      </c>
      <c r="H49" s="235">
        <f t="shared" si="1"/>
        <v>0.74476190476190496</v>
      </c>
    </row>
    <row r="50" spans="2:8">
      <c r="B50" s="15">
        <f t="shared" si="0"/>
        <v>48</v>
      </c>
      <c r="C50" s="233" t="s">
        <v>113</v>
      </c>
      <c r="D50" s="15" t="s">
        <v>63</v>
      </c>
      <c r="E50" s="15" t="s">
        <v>97</v>
      </c>
      <c r="F50" s="234">
        <v>77.8</v>
      </c>
      <c r="G50" s="53">
        <v>105</v>
      </c>
      <c r="H50" s="235">
        <f t="shared" si="1"/>
        <v>0.74095238095238103</v>
      </c>
    </row>
    <row r="51" spans="2:8">
      <c r="B51" s="15">
        <f t="shared" si="0"/>
        <v>49</v>
      </c>
      <c r="C51" s="233" t="s">
        <v>114</v>
      </c>
      <c r="D51" s="15" t="s">
        <v>60</v>
      </c>
      <c r="E51" s="15" t="s">
        <v>97</v>
      </c>
      <c r="F51" s="234">
        <v>76</v>
      </c>
      <c r="G51" s="53">
        <v>105</v>
      </c>
      <c r="H51" s="235">
        <f t="shared" si="1"/>
        <v>0.72380952380952401</v>
      </c>
    </row>
    <row r="52" spans="2:8">
      <c r="B52" s="15">
        <f t="shared" si="0"/>
        <v>50</v>
      </c>
      <c r="C52" s="233" t="s">
        <v>115</v>
      </c>
      <c r="D52" s="15" t="s">
        <v>72</v>
      </c>
      <c r="E52" s="236">
        <v>1201297974</v>
      </c>
      <c r="F52" s="234">
        <v>75.7</v>
      </c>
      <c r="G52" s="53">
        <v>105</v>
      </c>
      <c r="H52" s="235">
        <f t="shared" si="1"/>
        <v>0.72095238095238101</v>
      </c>
    </row>
    <row r="53" spans="2:8">
      <c r="B53" s="15">
        <f t="shared" si="0"/>
        <v>51</v>
      </c>
      <c r="C53" s="233" t="s">
        <v>116</v>
      </c>
      <c r="D53" s="15" t="s">
        <v>13</v>
      </c>
      <c r="E53" s="236">
        <v>1201297974</v>
      </c>
      <c r="F53" s="234">
        <v>75.400000000000006</v>
      </c>
      <c r="G53" s="53">
        <v>105</v>
      </c>
      <c r="H53" s="235">
        <f t="shared" si="1"/>
        <v>0.71809523809523801</v>
      </c>
    </row>
    <row r="54" spans="2:8">
      <c r="B54" s="15">
        <f t="shared" si="0"/>
        <v>52</v>
      </c>
      <c r="C54" s="233" t="s">
        <v>117</v>
      </c>
      <c r="D54" s="15" t="s">
        <v>63</v>
      </c>
      <c r="E54" s="236" t="s">
        <v>37</v>
      </c>
      <c r="F54" s="234">
        <v>73</v>
      </c>
      <c r="G54" s="53">
        <v>105</v>
      </c>
      <c r="H54" s="235">
        <f t="shared" si="1"/>
        <v>0.69523809523809499</v>
      </c>
    </row>
    <row r="55" spans="2:8">
      <c r="B55" s="15">
        <f t="shared" si="0"/>
        <v>53</v>
      </c>
      <c r="C55" s="233" t="s">
        <v>118</v>
      </c>
      <c r="D55" s="15" t="s">
        <v>72</v>
      </c>
      <c r="E55" s="15" t="s">
        <v>44</v>
      </c>
      <c r="F55" s="234">
        <v>71.2</v>
      </c>
      <c r="G55" s="53">
        <v>105</v>
      </c>
      <c r="H55" s="235">
        <f t="shared" si="1"/>
        <v>0.67809523809523797</v>
      </c>
    </row>
    <row r="56" spans="2:8">
      <c r="B56" s="15">
        <f t="shared" si="0"/>
        <v>54</v>
      </c>
      <c r="C56" s="233" t="s">
        <v>119</v>
      </c>
      <c r="D56" s="15" t="s">
        <v>60</v>
      </c>
      <c r="E56" s="236" t="s">
        <v>38</v>
      </c>
      <c r="F56" s="234">
        <v>70.2</v>
      </c>
      <c r="G56" s="53">
        <v>105</v>
      </c>
      <c r="H56" s="235">
        <f t="shared" si="1"/>
        <v>0.66857142857142904</v>
      </c>
    </row>
    <row r="57" spans="2:8">
      <c r="B57" s="15">
        <f t="shared" si="0"/>
        <v>55</v>
      </c>
      <c r="C57" s="233" t="s">
        <v>120</v>
      </c>
      <c r="D57" s="15" t="s">
        <v>13</v>
      </c>
      <c r="E57" s="236" t="s">
        <v>42</v>
      </c>
      <c r="F57" s="234">
        <v>68.2</v>
      </c>
      <c r="G57" s="53">
        <v>105</v>
      </c>
      <c r="H57" s="235">
        <f t="shared" si="1"/>
        <v>0.64952380952380995</v>
      </c>
    </row>
    <row r="58" spans="2:8">
      <c r="B58" s="15">
        <f t="shared" si="0"/>
        <v>56</v>
      </c>
      <c r="C58" s="233" t="s">
        <v>121</v>
      </c>
      <c r="D58" s="15" t="s">
        <v>6</v>
      </c>
      <c r="E58" s="15" t="s">
        <v>122</v>
      </c>
      <c r="F58" s="234">
        <v>67.5</v>
      </c>
      <c r="G58" s="53">
        <v>105</v>
      </c>
      <c r="H58" s="235">
        <f t="shared" si="1"/>
        <v>0.64285714285714302</v>
      </c>
    </row>
    <row r="59" spans="2:8">
      <c r="B59" s="15">
        <f t="shared" si="0"/>
        <v>57</v>
      </c>
      <c r="C59" s="233" t="s">
        <v>123</v>
      </c>
      <c r="D59" s="15" t="s">
        <v>72</v>
      </c>
      <c r="E59" s="236" t="s">
        <v>42</v>
      </c>
      <c r="F59" s="234">
        <v>67.3</v>
      </c>
      <c r="G59" s="53">
        <v>105</v>
      </c>
      <c r="H59" s="235">
        <f t="shared" si="1"/>
        <v>0.64095238095238105</v>
      </c>
    </row>
    <row r="60" spans="2:8">
      <c r="B60" s="15">
        <f t="shared" si="0"/>
        <v>58</v>
      </c>
      <c r="C60" s="233" t="s">
        <v>124</v>
      </c>
      <c r="D60" s="15" t="s">
        <v>60</v>
      </c>
      <c r="E60" s="236" t="s">
        <v>42</v>
      </c>
      <c r="F60" s="234">
        <v>64.900000000000006</v>
      </c>
      <c r="G60" s="53">
        <v>105</v>
      </c>
      <c r="H60" s="235">
        <f t="shared" si="1"/>
        <v>0.61809523809523803</v>
      </c>
    </row>
    <row r="61" spans="2:8">
      <c r="B61" s="15">
        <f t="shared" si="0"/>
        <v>59</v>
      </c>
      <c r="C61" s="233" t="s">
        <v>125</v>
      </c>
      <c r="D61" s="15" t="s">
        <v>63</v>
      </c>
      <c r="E61" s="15" t="s">
        <v>58</v>
      </c>
      <c r="F61" s="234">
        <v>63</v>
      </c>
      <c r="G61" s="53">
        <v>105</v>
      </c>
      <c r="H61" s="235">
        <f t="shared" si="1"/>
        <v>0.6</v>
      </c>
    </row>
    <row r="62" spans="2:8">
      <c r="B62" s="15">
        <f t="shared" si="0"/>
        <v>60</v>
      </c>
      <c r="C62" s="233" t="s">
        <v>126</v>
      </c>
      <c r="D62" s="15" t="s">
        <v>6</v>
      </c>
      <c r="E62" s="15" t="s">
        <v>97</v>
      </c>
      <c r="F62" s="234">
        <v>61.9</v>
      </c>
      <c r="G62" s="53">
        <v>105</v>
      </c>
      <c r="H62" s="235">
        <f t="shared" si="1"/>
        <v>0.58952380952381001</v>
      </c>
    </row>
    <row r="63" spans="2:8">
      <c r="B63" s="15">
        <f t="shared" si="0"/>
        <v>61</v>
      </c>
      <c r="C63" s="233" t="s">
        <v>127</v>
      </c>
      <c r="D63" s="15" t="s">
        <v>13</v>
      </c>
      <c r="E63" s="236" t="s">
        <v>39</v>
      </c>
      <c r="F63" s="234">
        <v>54.3</v>
      </c>
      <c r="G63" s="53">
        <v>105</v>
      </c>
      <c r="H63" s="235">
        <f t="shared" si="1"/>
        <v>0.51714285714285702</v>
      </c>
    </row>
    <row r="64" spans="2:8">
      <c r="B64" s="15">
        <f t="shared" si="0"/>
        <v>62</v>
      </c>
      <c r="C64" s="233" t="s">
        <v>128</v>
      </c>
      <c r="D64" s="15" t="s">
        <v>60</v>
      </c>
      <c r="E64" s="236">
        <v>1201297974</v>
      </c>
      <c r="F64" s="234">
        <v>42.5</v>
      </c>
      <c r="G64" s="53">
        <v>105</v>
      </c>
      <c r="H64" s="235">
        <f t="shared" si="1"/>
        <v>0.40476190476190499</v>
      </c>
    </row>
    <row r="65" spans="2:8">
      <c r="B65" s="15">
        <f t="shared" si="0"/>
        <v>63</v>
      </c>
      <c r="C65" s="233" t="s">
        <v>129</v>
      </c>
      <c r="D65" s="15" t="s">
        <v>63</v>
      </c>
      <c r="E65" s="236">
        <v>1201297974</v>
      </c>
      <c r="F65" s="234">
        <v>39.9</v>
      </c>
      <c r="G65" s="53">
        <v>105</v>
      </c>
      <c r="H65" s="235">
        <f t="shared" si="1"/>
        <v>0.38</v>
      </c>
    </row>
    <row r="66" spans="2:8">
      <c r="B66" s="15">
        <f t="shared" si="0"/>
        <v>64</v>
      </c>
      <c r="C66" s="233" t="s">
        <v>130</v>
      </c>
      <c r="D66" s="15" t="s">
        <v>6</v>
      </c>
      <c r="E66" s="15" t="s">
        <v>44</v>
      </c>
      <c r="F66" s="234">
        <v>6.1</v>
      </c>
      <c r="G66" s="53">
        <v>105</v>
      </c>
      <c r="H66" s="235">
        <f t="shared" si="1"/>
        <v>5.8095238095238103E-2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3"/>
  <sheetViews>
    <sheetView workbookViewId="0">
      <selection activeCell="F17" sqref="F17"/>
    </sheetView>
  </sheetViews>
  <sheetFormatPr defaultColWidth="9" defaultRowHeight="14.25"/>
  <cols>
    <col min="2" max="2" width="16.25" customWidth="1"/>
    <col min="3" max="4" width="18.375" customWidth="1"/>
    <col min="5" max="6" width="7.5" customWidth="1"/>
    <col min="7" max="9" width="11.625" customWidth="1"/>
    <col min="10" max="11" width="5.5" customWidth="1"/>
  </cols>
  <sheetData>
    <row r="2" spans="2:11">
      <c r="B2" s="241" t="s">
        <v>131</v>
      </c>
      <c r="C2" s="242"/>
      <c r="D2" s="242"/>
      <c r="E2" s="242"/>
      <c r="F2" s="242"/>
      <c r="G2" s="242"/>
      <c r="H2" s="242"/>
      <c r="I2" s="242"/>
      <c r="J2" s="242"/>
      <c r="K2" s="243"/>
    </row>
    <row r="3" spans="2:11">
      <c r="B3" s="217" t="s">
        <v>132</v>
      </c>
      <c r="C3" s="217" t="s">
        <v>133</v>
      </c>
      <c r="D3" s="217" t="s">
        <v>134</v>
      </c>
      <c r="E3" s="217" t="s">
        <v>6</v>
      </c>
      <c r="F3" s="217" t="s">
        <v>13</v>
      </c>
      <c r="G3" s="217" t="s">
        <v>72</v>
      </c>
      <c r="H3" s="217" t="s">
        <v>60</v>
      </c>
      <c r="I3" s="217" t="s">
        <v>63</v>
      </c>
      <c r="J3" s="217" t="s">
        <v>19</v>
      </c>
      <c r="K3" s="217" t="s">
        <v>20</v>
      </c>
    </row>
    <row r="4" spans="2:11">
      <c r="B4" s="217">
        <v>123568024</v>
      </c>
      <c r="C4" s="217">
        <v>6</v>
      </c>
      <c r="D4" s="217">
        <f t="shared" ref="D4:D13" si="0">SUM(E4:K4)</f>
        <v>20</v>
      </c>
      <c r="E4" s="217">
        <v>3</v>
      </c>
      <c r="F4" s="217">
        <v>0</v>
      </c>
      <c r="G4" s="217">
        <v>5</v>
      </c>
      <c r="H4" s="217">
        <v>3</v>
      </c>
      <c r="I4" s="217">
        <v>2</v>
      </c>
      <c r="J4" s="217">
        <v>3</v>
      </c>
      <c r="K4" s="217">
        <v>4</v>
      </c>
    </row>
    <row r="5" spans="2:11">
      <c r="B5" s="217" t="s">
        <v>135</v>
      </c>
      <c r="C5" s="217">
        <v>6</v>
      </c>
      <c r="D5" s="217">
        <f t="shared" si="0"/>
        <v>19</v>
      </c>
      <c r="E5" s="217">
        <v>3</v>
      </c>
      <c r="F5" s="217">
        <v>0</v>
      </c>
      <c r="G5" s="217">
        <v>3</v>
      </c>
      <c r="H5" s="217">
        <v>4</v>
      </c>
      <c r="I5" s="217">
        <v>2</v>
      </c>
      <c r="J5" s="217">
        <v>3</v>
      </c>
      <c r="K5" s="217">
        <v>4</v>
      </c>
    </row>
    <row r="6" spans="2:11">
      <c r="B6" s="217">
        <v>1168438795</v>
      </c>
      <c r="C6" s="217">
        <v>6</v>
      </c>
      <c r="D6" s="217">
        <f t="shared" si="0"/>
        <v>19</v>
      </c>
      <c r="E6" s="217">
        <v>2</v>
      </c>
      <c r="F6" s="217">
        <v>4</v>
      </c>
      <c r="G6" s="217">
        <v>4</v>
      </c>
      <c r="H6" s="217">
        <v>3</v>
      </c>
      <c r="I6" s="217">
        <v>3</v>
      </c>
      <c r="J6" s="217">
        <v>3</v>
      </c>
      <c r="K6" s="217">
        <v>0</v>
      </c>
    </row>
    <row r="7" spans="2:11">
      <c r="B7" s="217" t="s">
        <v>27</v>
      </c>
      <c r="C7" s="217">
        <v>5</v>
      </c>
      <c r="D7" s="217">
        <f t="shared" si="0"/>
        <v>21</v>
      </c>
      <c r="E7" s="217">
        <v>3</v>
      </c>
      <c r="F7" s="217">
        <v>4</v>
      </c>
      <c r="G7" s="217">
        <v>4</v>
      </c>
      <c r="H7" s="217">
        <v>5</v>
      </c>
      <c r="I7" s="217">
        <v>5</v>
      </c>
      <c r="J7" s="217">
        <v>0</v>
      </c>
      <c r="K7" s="217">
        <v>0</v>
      </c>
    </row>
    <row r="8" spans="2:11">
      <c r="B8" s="217" t="s">
        <v>136</v>
      </c>
      <c r="C8" s="217">
        <v>5</v>
      </c>
      <c r="D8" s="217">
        <f t="shared" si="0"/>
        <v>16</v>
      </c>
      <c r="E8" s="217">
        <v>4</v>
      </c>
      <c r="F8" s="217">
        <v>3</v>
      </c>
      <c r="G8" s="217">
        <v>4</v>
      </c>
      <c r="H8" s="217">
        <v>2</v>
      </c>
      <c r="I8" s="217">
        <v>3</v>
      </c>
      <c r="J8" s="217">
        <v>0</v>
      </c>
      <c r="K8" s="217">
        <v>0</v>
      </c>
    </row>
    <row r="9" spans="2:11">
      <c r="B9" s="217" t="s">
        <v>43</v>
      </c>
      <c r="C9" s="217">
        <v>4</v>
      </c>
      <c r="D9" s="217">
        <f t="shared" si="0"/>
        <v>11</v>
      </c>
      <c r="E9" s="217">
        <v>0</v>
      </c>
      <c r="F9" s="217">
        <v>3</v>
      </c>
      <c r="G9" s="217">
        <v>3</v>
      </c>
      <c r="H9" s="217">
        <v>1</v>
      </c>
      <c r="I9" s="217">
        <v>0</v>
      </c>
      <c r="J9" s="217">
        <v>0</v>
      </c>
      <c r="K9" s="217">
        <v>4</v>
      </c>
    </row>
    <row r="10" spans="2:11">
      <c r="B10" s="217" t="s">
        <v>137</v>
      </c>
      <c r="C10" s="217">
        <v>4</v>
      </c>
      <c r="D10" s="217">
        <f t="shared" si="0"/>
        <v>10</v>
      </c>
      <c r="E10" s="217">
        <v>0</v>
      </c>
      <c r="F10" s="217">
        <v>0</v>
      </c>
      <c r="G10" s="217">
        <v>2</v>
      </c>
      <c r="H10" s="217">
        <v>3</v>
      </c>
      <c r="I10" s="217">
        <v>2</v>
      </c>
      <c r="J10" s="217">
        <v>3</v>
      </c>
      <c r="K10" s="217">
        <v>0</v>
      </c>
    </row>
    <row r="11" spans="2:11">
      <c r="B11" s="217" t="s">
        <v>138</v>
      </c>
      <c r="C11" s="217">
        <v>3</v>
      </c>
      <c r="D11" s="217">
        <f t="shared" si="0"/>
        <v>11</v>
      </c>
      <c r="E11" s="217">
        <v>4</v>
      </c>
      <c r="F11" s="217">
        <v>0</v>
      </c>
      <c r="G11" s="217">
        <v>0</v>
      </c>
      <c r="H11" s="217">
        <v>0</v>
      </c>
      <c r="I11" s="217">
        <v>0</v>
      </c>
      <c r="J11" s="217">
        <v>3</v>
      </c>
      <c r="K11" s="217">
        <v>4</v>
      </c>
    </row>
    <row r="12" spans="2:11">
      <c r="B12" s="217" t="s">
        <v>139</v>
      </c>
      <c r="C12" s="217">
        <v>3</v>
      </c>
      <c r="D12" s="217">
        <f t="shared" si="0"/>
        <v>5</v>
      </c>
      <c r="E12" s="218">
        <v>0</v>
      </c>
      <c r="F12" s="218">
        <v>0</v>
      </c>
      <c r="G12" s="218">
        <v>1</v>
      </c>
      <c r="H12" s="218">
        <v>0</v>
      </c>
      <c r="I12" s="218">
        <v>1</v>
      </c>
      <c r="J12" s="218">
        <v>3</v>
      </c>
      <c r="K12" s="218">
        <v>0</v>
      </c>
    </row>
    <row r="13" spans="2:11">
      <c r="B13" s="217" t="s">
        <v>140</v>
      </c>
      <c r="C13" s="217">
        <v>1</v>
      </c>
      <c r="D13" s="217">
        <f t="shared" si="0"/>
        <v>4</v>
      </c>
      <c r="E13" s="218">
        <v>4</v>
      </c>
      <c r="F13" s="218">
        <v>0</v>
      </c>
      <c r="G13" s="218">
        <v>0</v>
      </c>
      <c r="H13" s="218">
        <v>0</v>
      </c>
      <c r="I13" s="218">
        <v>0</v>
      </c>
      <c r="J13" s="218">
        <v>0</v>
      </c>
      <c r="K13" s="218">
        <v>0</v>
      </c>
    </row>
  </sheetData>
  <sortState xmlns:xlrd2="http://schemas.microsoft.com/office/spreadsheetml/2017/richdata2" ref="B4:K13">
    <sortCondition descending="1" ref="C4:C13"/>
    <sortCondition descending="1" ref="D4:D13"/>
    <sortCondition descending="1" ref="K4:K13"/>
  </sortState>
  <mergeCells count="1">
    <mergeCell ref="B2:K2"/>
  </mergeCells>
  <phoneticPr fontId="21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B27"/>
  <sheetViews>
    <sheetView workbookViewId="0">
      <selection activeCell="B2" sqref="B2:N15"/>
    </sheetView>
  </sheetViews>
  <sheetFormatPr defaultColWidth="9" defaultRowHeight="14.25"/>
  <cols>
    <col min="3" max="3" width="13.75" customWidth="1"/>
    <col min="4" max="4" width="3.625" customWidth="1"/>
    <col min="5" max="5" width="31.5" customWidth="1"/>
    <col min="6" max="6" width="14.875" customWidth="1"/>
    <col min="7" max="7" width="3.875" customWidth="1"/>
    <col min="8" max="8" width="10.125" customWidth="1"/>
    <col min="9" max="9" width="21.625" customWidth="1"/>
    <col min="10" max="10" width="3.625" customWidth="1"/>
    <col min="13" max="13" width="10.25" customWidth="1"/>
    <col min="14" max="14" width="10.625" customWidth="1"/>
    <col min="17" max="17" width="14.375" customWidth="1"/>
    <col min="18" max="18" width="22" customWidth="1"/>
    <col min="28" max="28" width="9.5" customWidth="1"/>
  </cols>
  <sheetData>
    <row r="2" spans="2:28" ht="19.5">
      <c r="B2" s="244" t="s">
        <v>21</v>
      </c>
      <c r="C2" s="245"/>
      <c r="D2" s="245"/>
      <c r="E2" s="186"/>
      <c r="F2" s="244" t="s">
        <v>141</v>
      </c>
      <c r="G2" s="245"/>
      <c r="H2" s="246"/>
      <c r="I2" s="244" t="s">
        <v>142</v>
      </c>
      <c r="J2" s="245"/>
      <c r="K2" s="246"/>
      <c r="L2" s="250" t="s">
        <v>143</v>
      </c>
      <c r="M2" s="252" t="s">
        <v>52</v>
      </c>
      <c r="N2" s="252" t="s">
        <v>144</v>
      </c>
      <c r="P2" s="244" t="s">
        <v>21</v>
      </c>
      <c r="Q2" s="246"/>
      <c r="R2" s="258" t="s">
        <v>145</v>
      </c>
      <c r="S2" s="247" t="s">
        <v>146</v>
      </c>
      <c r="T2" s="248"/>
      <c r="U2" s="248"/>
      <c r="V2" s="248"/>
      <c r="W2" s="248"/>
      <c r="X2" s="248"/>
      <c r="Y2" s="249"/>
      <c r="Z2" s="258" t="s">
        <v>143</v>
      </c>
      <c r="AA2" s="258" t="s">
        <v>147</v>
      </c>
      <c r="AB2" s="258" t="s">
        <v>52</v>
      </c>
    </row>
    <row r="3" spans="2:28" ht="19.5">
      <c r="B3" s="6" t="s">
        <v>148</v>
      </c>
      <c r="C3" s="4" t="s">
        <v>149</v>
      </c>
      <c r="D3" s="5" t="s">
        <v>150</v>
      </c>
      <c r="E3" s="4" t="s">
        <v>151</v>
      </c>
      <c r="F3" s="6" t="s">
        <v>149</v>
      </c>
      <c r="G3" s="5" t="s">
        <v>150</v>
      </c>
      <c r="H3" s="7" t="s">
        <v>11</v>
      </c>
      <c r="I3" s="4" t="s">
        <v>149</v>
      </c>
      <c r="J3" s="5" t="s">
        <v>150</v>
      </c>
      <c r="K3" s="7" t="s">
        <v>11</v>
      </c>
      <c r="L3" s="251"/>
      <c r="M3" s="253"/>
      <c r="N3" s="251"/>
      <c r="P3" s="6" t="s">
        <v>148</v>
      </c>
      <c r="Q3" s="7" t="s">
        <v>149</v>
      </c>
      <c r="R3" s="259"/>
      <c r="S3" s="195" t="s">
        <v>152</v>
      </c>
      <c r="T3" s="196" t="s">
        <v>153</v>
      </c>
      <c r="U3" s="196" t="s">
        <v>154</v>
      </c>
      <c r="V3" s="196" t="s">
        <v>155</v>
      </c>
      <c r="W3" s="196" t="s">
        <v>156</v>
      </c>
      <c r="X3" s="196" t="s">
        <v>157</v>
      </c>
      <c r="Y3" s="197" t="s">
        <v>158</v>
      </c>
      <c r="Z3" s="259"/>
      <c r="AA3" s="259"/>
      <c r="AB3" s="259"/>
    </row>
    <row r="4" spans="2:28" ht="19.5">
      <c r="B4" s="41">
        <v>1</v>
      </c>
      <c r="C4" s="15" t="s">
        <v>97</v>
      </c>
      <c r="D4" s="16">
        <v>39</v>
      </c>
      <c r="E4" s="17" t="s">
        <v>126</v>
      </c>
      <c r="F4" s="18" t="s">
        <v>138</v>
      </c>
      <c r="G4" s="16">
        <v>19</v>
      </c>
      <c r="H4" s="19">
        <v>65.3</v>
      </c>
      <c r="I4" s="190" t="s">
        <v>159</v>
      </c>
      <c r="J4" s="16">
        <v>26</v>
      </c>
      <c r="K4" s="19">
        <v>58.5</v>
      </c>
      <c r="L4" s="188">
        <f t="shared" ref="L4:L15" si="0">AVERAGE(H4,K4)</f>
        <v>61.9</v>
      </c>
      <c r="M4" s="33">
        <f t="shared" ref="M4:M15" si="1">ROUND(L4,1)/105</f>
        <v>0.58952380952381001</v>
      </c>
      <c r="N4" s="215">
        <f t="shared" ref="N4:N15" si="2">RANK(L4,L$4:L$15)</f>
        <v>10</v>
      </c>
      <c r="P4" s="254">
        <v>1</v>
      </c>
      <c r="Q4" s="256" t="s">
        <v>97</v>
      </c>
      <c r="R4" s="67" t="s">
        <v>138</v>
      </c>
      <c r="S4" s="101">
        <v>7.8</v>
      </c>
      <c r="T4" s="70">
        <v>22</v>
      </c>
      <c r="U4" s="70">
        <v>9.5</v>
      </c>
      <c r="V4" s="70">
        <v>9.5</v>
      </c>
      <c r="W4" s="70">
        <v>21</v>
      </c>
      <c r="X4" s="70">
        <v>0.5</v>
      </c>
      <c r="Y4" s="70">
        <v>-5</v>
      </c>
      <c r="Z4" s="63">
        <f t="shared" ref="Z4:Z27" si="3">SUM(S4:Y4)</f>
        <v>65.3</v>
      </c>
      <c r="AA4" s="260">
        <f>ROUND(AVERAGE(Z4:Z5),1)</f>
        <v>61.9</v>
      </c>
      <c r="AB4" s="262">
        <f>AA4/105</f>
        <v>0.58952380952381001</v>
      </c>
    </row>
    <row r="5" spans="2:28" ht="19.5">
      <c r="B5" s="41">
        <v>2</v>
      </c>
      <c r="C5" s="15" t="s">
        <v>160</v>
      </c>
      <c r="D5" s="16">
        <v>3</v>
      </c>
      <c r="E5" s="17"/>
      <c r="F5" s="18" t="s">
        <v>37</v>
      </c>
      <c r="G5" s="16">
        <v>18</v>
      </c>
      <c r="H5" s="19">
        <v>0</v>
      </c>
      <c r="I5" s="190" t="s">
        <v>161</v>
      </c>
      <c r="J5" s="16">
        <v>11</v>
      </c>
      <c r="K5" s="19">
        <v>0</v>
      </c>
      <c r="L5" s="191">
        <f t="shared" si="0"/>
        <v>0</v>
      </c>
      <c r="M5" s="85">
        <f t="shared" si="1"/>
        <v>0</v>
      </c>
      <c r="N5" s="215">
        <f t="shared" si="2"/>
        <v>12</v>
      </c>
      <c r="P5" s="255"/>
      <c r="Q5" s="257"/>
      <c r="R5" s="56" t="s">
        <v>159</v>
      </c>
      <c r="S5" s="109">
        <v>6.5</v>
      </c>
      <c r="T5" s="59">
        <v>18</v>
      </c>
      <c r="U5" s="59">
        <v>8</v>
      </c>
      <c r="V5" s="59">
        <v>9</v>
      </c>
      <c r="W5" s="59">
        <v>21</v>
      </c>
      <c r="X5" s="59">
        <v>1</v>
      </c>
      <c r="Y5" s="59">
        <v>-5</v>
      </c>
      <c r="Z5" s="66">
        <f t="shared" si="3"/>
        <v>58.5</v>
      </c>
      <c r="AA5" s="261"/>
      <c r="AB5" s="263"/>
    </row>
    <row r="6" spans="2:28" ht="19.5">
      <c r="B6" s="41">
        <v>3</v>
      </c>
      <c r="C6" s="15" t="s">
        <v>68</v>
      </c>
      <c r="D6" s="16">
        <v>9</v>
      </c>
      <c r="E6" s="17" t="s">
        <v>83</v>
      </c>
      <c r="F6" s="18" t="s">
        <v>140</v>
      </c>
      <c r="G6" s="16">
        <v>43</v>
      </c>
      <c r="H6" s="19">
        <v>89</v>
      </c>
      <c r="I6" s="190" t="s">
        <v>162</v>
      </c>
      <c r="J6" s="16">
        <v>7</v>
      </c>
      <c r="K6" s="19">
        <v>91.5</v>
      </c>
      <c r="L6" s="191">
        <f t="shared" si="0"/>
        <v>90.25</v>
      </c>
      <c r="M6" s="85">
        <f t="shared" si="1"/>
        <v>0.86</v>
      </c>
      <c r="N6" s="215">
        <f t="shared" si="2"/>
        <v>3</v>
      </c>
      <c r="P6" s="254">
        <v>2</v>
      </c>
      <c r="Q6" s="256" t="s">
        <v>160</v>
      </c>
      <c r="R6" s="67" t="s">
        <v>37</v>
      </c>
      <c r="S6" s="101">
        <v>0</v>
      </c>
      <c r="T6" s="70">
        <v>0</v>
      </c>
      <c r="U6" s="70">
        <v>0</v>
      </c>
      <c r="V6" s="70">
        <v>0</v>
      </c>
      <c r="W6" s="70">
        <v>0</v>
      </c>
      <c r="X6" s="70">
        <v>0</v>
      </c>
      <c r="Y6" s="70">
        <v>0</v>
      </c>
      <c r="Z6" s="63">
        <f t="shared" si="3"/>
        <v>0</v>
      </c>
      <c r="AA6" s="260">
        <f>ROUND(AVERAGE(Z6:Z7),1)</f>
        <v>0</v>
      </c>
      <c r="AB6" s="262">
        <f>AA6/105</f>
        <v>0</v>
      </c>
    </row>
    <row r="7" spans="2:28" ht="19.5">
      <c r="B7" s="41">
        <v>4</v>
      </c>
      <c r="C7" s="15" t="s">
        <v>58</v>
      </c>
      <c r="D7" s="16">
        <v>13</v>
      </c>
      <c r="E7" s="17" t="s">
        <v>95</v>
      </c>
      <c r="F7" s="18" t="s">
        <v>138</v>
      </c>
      <c r="G7" s="16">
        <v>19</v>
      </c>
      <c r="H7" s="19">
        <v>84.2</v>
      </c>
      <c r="I7" s="190" t="s">
        <v>163</v>
      </c>
      <c r="J7" s="16">
        <v>22</v>
      </c>
      <c r="K7" s="19">
        <v>84.5</v>
      </c>
      <c r="L7" s="191">
        <f t="shared" si="0"/>
        <v>84.35</v>
      </c>
      <c r="M7" s="85">
        <f t="shared" si="1"/>
        <v>0.80380952380952397</v>
      </c>
      <c r="N7" s="215">
        <f t="shared" si="2"/>
        <v>5</v>
      </c>
      <c r="P7" s="255"/>
      <c r="Q7" s="257"/>
      <c r="R7" s="56" t="s">
        <v>161</v>
      </c>
      <c r="S7" s="101">
        <v>0</v>
      </c>
      <c r="T7" s="70">
        <v>0</v>
      </c>
      <c r="U7" s="70">
        <v>0</v>
      </c>
      <c r="V7" s="70">
        <v>0</v>
      </c>
      <c r="W7" s="70">
        <v>0</v>
      </c>
      <c r="X7" s="70">
        <v>0</v>
      </c>
      <c r="Y7" s="70">
        <v>0</v>
      </c>
      <c r="Z7" s="66">
        <f t="shared" si="3"/>
        <v>0</v>
      </c>
      <c r="AA7" s="261"/>
      <c r="AB7" s="263"/>
    </row>
    <row r="8" spans="2:28" ht="19.5">
      <c r="B8" s="41">
        <v>5</v>
      </c>
      <c r="C8" s="15" t="s">
        <v>55</v>
      </c>
      <c r="D8" s="16">
        <v>7</v>
      </c>
      <c r="E8" s="17" t="s">
        <v>81</v>
      </c>
      <c r="F8" s="18" t="s">
        <v>37</v>
      </c>
      <c r="G8" s="16">
        <v>18</v>
      </c>
      <c r="H8" s="19">
        <v>89</v>
      </c>
      <c r="I8" s="190" t="s">
        <v>159</v>
      </c>
      <c r="J8" s="16">
        <v>26</v>
      </c>
      <c r="K8" s="19">
        <v>91.9</v>
      </c>
      <c r="L8" s="191">
        <f t="shared" si="0"/>
        <v>90.45</v>
      </c>
      <c r="M8" s="85">
        <f t="shared" si="1"/>
        <v>0.86190476190476195</v>
      </c>
      <c r="N8" s="215">
        <f t="shared" si="2"/>
        <v>2</v>
      </c>
      <c r="P8" s="254">
        <v>3</v>
      </c>
      <c r="Q8" s="256" t="s">
        <v>68</v>
      </c>
      <c r="R8" s="67" t="s">
        <v>140</v>
      </c>
      <c r="S8" s="101">
        <v>9</v>
      </c>
      <c r="T8" s="70">
        <v>26</v>
      </c>
      <c r="U8" s="70">
        <v>12.5</v>
      </c>
      <c r="V8" s="70">
        <v>12.5</v>
      </c>
      <c r="W8" s="70">
        <v>25.5</v>
      </c>
      <c r="X8" s="70">
        <v>3.5</v>
      </c>
      <c r="Y8" s="70">
        <v>0</v>
      </c>
      <c r="Z8" s="63">
        <f t="shared" si="3"/>
        <v>89</v>
      </c>
      <c r="AA8" s="260">
        <f>ROUND(AVERAGE(Z8:Z9),1)</f>
        <v>90.3</v>
      </c>
      <c r="AB8" s="262">
        <f>AA8/105</f>
        <v>0.86</v>
      </c>
    </row>
    <row r="9" spans="2:28" ht="19.5">
      <c r="B9" s="41">
        <v>6</v>
      </c>
      <c r="C9" s="15" t="s">
        <v>122</v>
      </c>
      <c r="D9" s="16">
        <v>12</v>
      </c>
      <c r="E9" s="17" t="s">
        <v>121</v>
      </c>
      <c r="F9" s="18" t="s">
        <v>140</v>
      </c>
      <c r="G9" s="16">
        <v>43</v>
      </c>
      <c r="H9" s="19">
        <v>67</v>
      </c>
      <c r="I9" s="190" t="s">
        <v>161</v>
      </c>
      <c r="J9" s="16">
        <v>11</v>
      </c>
      <c r="K9" s="19">
        <v>67.900000000000006</v>
      </c>
      <c r="L9" s="191">
        <f t="shared" si="0"/>
        <v>67.45</v>
      </c>
      <c r="M9" s="85">
        <f t="shared" si="1"/>
        <v>0.64285714285714302</v>
      </c>
      <c r="N9" s="215">
        <f t="shared" si="2"/>
        <v>9</v>
      </c>
      <c r="P9" s="255"/>
      <c r="Q9" s="257"/>
      <c r="R9" s="56" t="s">
        <v>162</v>
      </c>
      <c r="S9" s="109">
        <v>8.6</v>
      </c>
      <c r="T9" s="59">
        <v>26.9</v>
      </c>
      <c r="U9" s="59">
        <v>13.2</v>
      </c>
      <c r="V9" s="59">
        <v>12.8</v>
      </c>
      <c r="W9" s="59">
        <v>26.5</v>
      </c>
      <c r="X9" s="59">
        <v>3.5</v>
      </c>
      <c r="Y9" s="59">
        <v>0</v>
      </c>
      <c r="Z9" s="66">
        <f t="shared" si="3"/>
        <v>91.5</v>
      </c>
      <c r="AA9" s="261"/>
      <c r="AB9" s="263"/>
    </row>
    <row r="10" spans="2:28" ht="19.5">
      <c r="B10" s="41">
        <v>7</v>
      </c>
      <c r="C10" s="15" t="s">
        <v>61</v>
      </c>
      <c r="D10" s="16">
        <v>5</v>
      </c>
      <c r="E10" s="17" t="s">
        <v>65</v>
      </c>
      <c r="F10" s="18" t="s">
        <v>138</v>
      </c>
      <c r="G10" s="16">
        <v>19</v>
      </c>
      <c r="H10" s="19">
        <v>92.4</v>
      </c>
      <c r="I10" s="190" t="s">
        <v>162</v>
      </c>
      <c r="J10" s="16">
        <v>7</v>
      </c>
      <c r="K10" s="19">
        <v>97.2</v>
      </c>
      <c r="L10" s="191">
        <f t="shared" si="0"/>
        <v>94.8</v>
      </c>
      <c r="M10" s="85">
        <f t="shared" si="1"/>
        <v>0.90285714285714302</v>
      </c>
      <c r="N10" s="215">
        <f t="shared" si="2"/>
        <v>1</v>
      </c>
      <c r="P10" s="254">
        <v>4</v>
      </c>
      <c r="Q10" s="256" t="s">
        <v>58</v>
      </c>
      <c r="R10" s="67" t="s">
        <v>138</v>
      </c>
      <c r="S10" s="101">
        <v>7.5</v>
      </c>
      <c r="T10" s="70">
        <v>28.1</v>
      </c>
      <c r="U10" s="70">
        <v>13.6</v>
      </c>
      <c r="V10" s="70">
        <v>10</v>
      </c>
      <c r="W10" s="70">
        <v>23</v>
      </c>
      <c r="X10" s="70">
        <v>2</v>
      </c>
      <c r="Y10" s="70">
        <v>0</v>
      </c>
      <c r="Z10" s="63">
        <f t="shared" si="3"/>
        <v>84.2</v>
      </c>
      <c r="AA10" s="260">
        <f>ROUND(AVERAGE(Z10:Z11),1)</f>
        <v>84.4</v>
      </c>
      <c r="AB10" s="262">
        <f>AA10/105</f>
        <v>0.80380952380952397</v>
      </c>
    </row>
    <row r="11" spans="2:28" ht="19.5">
      <c r="B11" s="41">
        <v>8</v>
      </c>
      <c r="C11" s="15" t="s">
        <v>79</v>
      </c>
      <c r="D11" s="16">
        <v>47</v>
      </c>
      <c r="E11" s="17" t="s">
        <v>102</v>
      </c>
      <c r="F11" s="18" t="s">
        <v>37</v>
      </c>
      <c r="G11" s="16">
        <v>18</v>
      </c>
      <c r="H11" s="19">
        <v>80</v>
      </c>
      <c r="I11" s="190" t="s">
        <v>163</v>
      </c>
      <c r="J11" s="16">
        <v>22</v>
      </c>
      <c r="K11" s="19">
        <v>82.5</v>
      </c>
      <c r="L11" s="191">
        <f t="shared" si="0"/>
        <v>81.25</v>
      </c>
      <c r="M11" s="85">
        <f t="shared" si="1"/>
        <v>0.77428571428571402</v>
      </c>
      <c r="N11" s="215">
        <f t="shared" si="2"/>
        <v>6</v>
      </c>
      <c r="P11" s="255"/>
      <c r="Q11" s="257"/>
      <c r="R11" s="56" t="s">
        <v>163</v>
      </c>
      <c r="S11" s="109">
        <v>6</v>
      </c>
      <c r="T11" s="59">
        <v>28</v>
      </c>
      <c r="U11" s="59">
        <v>13</v>
      </c>
      <c r="V11" s="59">
        <v>10.5</v>
      </c>
      <c r="W11" s="59">
        <v>24</v>
      </c>
      <c r="X11" s="59">
        <v>3</v>
      </c>
      <c r="Y11" s="59">
        <v>0</v>
      </c>
      <c r="Z11" s="66">
        <f t="shared" si="3"/>
        <v>84.5</v>
      </c>
      <c r="AA11" s="261"/>
      <c r="AB11" s="263"/>
    </row>
    <row r="12" spans="2:28" ht="19.5">
      <c r="B12" s="41">
        <v>9</v>
      </c>
      <c r="C12" s="15" t="s">
        <v>107</v>
      </c>
      <c r="D12" s="16">
        <v>29</v>
      </c>
      <c r="E12" s="17" t="s">
        <v>106</v>
      </c>
      <c r="F12" s="18" t="s">
        <v>140</v>
      </c>
      <c r="G12" s="16">
        <v>43</v>
      </c>
      <c r="H12" s="19">
        <v>79</v>
      </c>
      <c r="I12" s="190" t="s">
        <v>159</v>
      </c>
      <c r="J12" s="16">
        <v>26</v>
      </c>
      <c r="K12" s="19">
        <v>80.900000000000006</v>
      </c>
      <c r="L12" s="191">
        <f t="shared" si="0"/>
        <v>79.95</v>
      </c>
      <c r="M12" s="85">
        <f t="shared" si="1"/>
        <v>0.76190476190476197</v>
      </c>
      <c r="N12" s="215">
        <f t="shared" si="2"/>
        <v>7</v>
      </c>
      <c r="P12" s="254">
        <v>5</v>
      </c>
      <c r="Q12" s="256" t="s">
        <v>55</v>
      </c>
      <c r="R12" s="67" t="s">
        <v>37</v>
      </c>
      <c r="S12" s="101">
        <v>9</v>
      </c>
      <c r="T12" s="70">
        <v>27</v>
      </c>
      <c r="U12" s="70">
        <v>12</v>
      </c>
      <c r="V12" s="70">
        <v>13</v>
      </c>
      <c r="W12" s="70">
        <v>27</v>
      </c>
      <c r="X12" s="70">
        <v>1</v>
      </c>
      <c r="Y12" s="70">
        <v>0</v>
      </c>
      <c r="Z12" s="63">
        <f t="shared" si="3"/>
        <v>89</v>
      </c>
      <c r="AA12" s="260">
        <f>ROUND(AVERAGE(Z12:Z13),1)</f>
        <v>90.5</v>
      </c>
      <c r="AB12" s="262">
        <f>AA12/105</f>
        <v>0.86190476190476195</v>
      </c>
    </row>
    <row r="13" spans="2:28" ht="19.5">
      <c r="B13" s="41">
        <v>10</v>
      </c>
      <c r="C13" s="15" t="s">
        <v>44</v>
      </c>
      <c r="D13" s="16">
        <v>40</v>
      </c>
      <c r="E13" s="17" t="s">
        <v>130</v>
      </c>
      <c r="F13" s="18" t="s">
        <v>138</v>
      </c>
      <c r="G13" s="16">
        <v>19</v>
      </c>
      <c r="H13" s="19">
        <v>9</v>
      </c>
      <c r="I13" s="190" t="s">
        <v>161</v>
      </c>
      <c r="J13" s="16">
        <v>11</v>
      </c>
      <c r="K13" s="19">
        <v>3.2</v>
      </c>
      <c r="L13" s="191">
        <f t="shared" si="0"/>
        <v>6.1</v>
      </c>
      <c r="M13" s="85">
        <f t="shared" si="1"/>
        <v>5.8095238095238103E-2</v>
      </c>
      <c r="N13" s="215">
        <f t="shared" si="2"/>
        <v>11</v>
      </c>
      <c r="P13" s="255"/>
      <c r="Q13" s="257"/>
      <c r="R13" s="56" t="s">
        <v>159</v>
      </c>
      <c r="S13" s="109">
        <v>9.1</v>
      </c>
      <c r="T13" s="59">
        <v>28</v>
      </c>
      <c r="U13" s="59">
        <v>11.9</v>
      </c>
      <c r="V13" s="59">
        <v>13.2</v>
      </c>
      <c r="W13" s="59">
        <v>27.2</v>
      </c>
      <c r="X13" s="59">
        <v>2.5</v>
      </c>
      <c r="Y13" s="59">
        <v>0</v>
      </c>
      <c r="Z13" s="66">
        <f t="shared" si="3"/>
        <v>91.9</v>
      </c>
      <c r="AA13" s="261"/>
      <c r="AB13" s="263"/>
    </row>
    <row r="14" spans="2:28" ht="19.5">
      <c r="B14" s="41">
        <v>11</v>
      </c>
      <c r="C14" s="15" t="s">
        <v>85</v>
      </c>
      <c r="D14" s="16">
        <v>38</v>
      </c>
      <c r="E14" s="17" t="s">
        <v>86</v>
      </c>
      <c r="F14" s="18" t="s">
        <v>37</v>
      </c>
      <c r="G14" s="16">
        <v>18</v>
      </c>
      <c r="H14" s="19">
        <v>88.5</v>
      </c>
      <c r="I14" s="190" t="s">
        <v>162</v>
      </c>
      <c r="J14" s="16">
        <v>7</v>
      </c>
      <c r="K14" s="19">
        <v>88</v>
      </c>
      <c r="L14" s="191">
        <f t="shared" si="0"/>
        <v>88.25</v>
      </c>
      <c r="M14" s="85">
        <f t="shared" si="1"/>
        <v>0.84095238095238101</v>
      </c>
      <c r="N14" s="215">
        <f t="shared" si="2"/>
        <v>4</v>
      </c>
      <c r="P14" s="254">
        <v>6</v>
      </c>
      <c r="Q14" s="256" t="s">
        <v>122</v>
      </c>
      <c r="R14" s="67" t="s">
        <v>140</v>
      </c>
      <c r="S14" s="101">
        <v>8</v>
      </c>
      <c r="T14" s="70">
        <v>19</v>
      </c>
      <c r="U14" s="70">
        <v>9.5</v>
      </c>
      <c r="V14" s="70">
        <v>8</v>
      </c>
      <c r="W14" s="70">
        <v>21</v>
      </c>
      <c r="X14" s="70">
        <v>1.5</v>
      </c>
      <c r="Y14" s="70">
        <v>0</v>
      </c>
      <c r="Z14" s="63">
        <f t="shared" si="3"/>
        <v>67</v>
      </c>
      <c r="AA14" s="260">
        <f>ROUND(AVERAGE(Z14:Z15),1)</f>
        <v>67.5</v>
      </c>
      <c r="AB14" s="262">
        <f>AA14/105</f>
        <v>0.64285714285714302</v>
      </c>
    </row>
    <row r="15" spans="2:28" ht="19.5">
      <c r="B15" s="36">
        <v>12</v>
      </c>
      <c r="C15" s="80" t="s">
        <v>111</v>
      </c>
      <c r="D15" s="5">
        <v>4</v>
      </c>
      <c r="E15" s="81" t="s">
        <v>110</v>
      </c>
      <c r="F15" s="6" t="s">
        <v>140</v>
      </c>
      <c r="G15" s="5">
        <v>43</v>
      </c>
      <c r="H15" s="82">
        <v>78.5</v>
      </c>
      <c r="I15" s="4" t="s">
        <v>163</v>
      </c>
      <c r="J15" s="5">
        <v>22</v>
      </c>
      <c r="K15" s="82">
        <v>78</v>
      </c>
      <c r="L15" s="193">
        <f t="shared" si="0"/>
        <v>78.25</v>
      </c>
      <c r="M15" s="90">
        <f t="shared" si="1"/>
        <v>0.745714285714286</v>
      </c>
      <c r="N15" s="216">
        <f t="shared" si="2"/>
        <v>8</v>
      </c>
      <c r="P15" s="255"/>
      <c r="Q15" s="257"/>
      <c r="R15" s="56" t="s">
        <v>161</v>
      </c>
      <c r="S15" s="109">
        <v>7.8</v>
      </c>
      <c r="T15" s="59">
        <v>17.7</v>
      </c>
      <c r="U15" s="59">
        <v>10.1</v>
      </c>
      <c r="V15" s="59">
        <v>9.4</v>
      </c>
      <c r="W15" s="59">
        <v>21.4</v>
      </c>
      <c r="X15" s="59">
        <v>1.5</v>
      </c>
      <c r="Y15" s="59">
        <v>0</v>
      </c>
      <c r="Z15" s="66">
        <f t="shared" si="3"/>
        <v>67.900000000000006</v>
      </c>
      <c r="AA15" s="261"/>
      <c r="AB15" s="263"/>
    </row>
    <row r="16" spans="2:28" ht="18" customHeight="1">
      <c r="P16" s="254">
        <v>7</v>
      </c>
      <c r="Q16" s="256" t="s">
        <v>61</v>
      </c>
      <c r="R16" s="67" t="s">
        <v>138</v>
      </c>
      <c r="S16" s="101">
        <v>9.6999999999999993</v>
      </c>
      <c r="T16" s="70">
        <v>27</v>
      </c>
      <c r="U16" s="70">
        <v>12.3</v>
      </c>
      <c r="V16" s="70">
        <v>12.9</v>
      </c>
      <c r="W16" s="70">
        <v>27</v>
      </c>
      <c r="X16" s="70">
        <v>3.5</v>
      </c>
      <c r="Y16" s="70">
        <v>0</v>
      </c>
      <c r="Z16" s="63">
        <f t="shared" si="3"/>
        <v>92.4</v>
      </c>
      <c r="AA16" s="260">
        <f>ROUND(AVERAGE(Z16:Z17),1)</f>
        <v>94.8</v>
      </c>
      <c r="AB16" s="262">
        <f>AA16/105</f>
        <v>0.90285714285714302</v>
      </c>
    </row>
    <row r="17" spans="16:28">
      <c r="P17" s="255"/>
      <c r="Q17" s="257"/>
      <c r="R17" s="56" t="s">
        <v>162</v>
      </c>
      <c r="S17" s="109">
        <v>9.5</v>
      </c>
      <c r="T17" s="59">
        <v>28.2</v>
      </c>
      <c r="U17" s="59">
        <v>13.7</v>
      </c>
      <c r="V17" s="59">
        <v>13.4</v>
      </c>
      <c r="W17" s="59">
        <v>28.4</v>
      </c>
      <c r="X17" s="59">
        <v>4</v>
      </c>
      <c r="Y17" s="59">
        <v>0</v>
      </c>
      <c r="Z17" s="66">
        <f t="shared" si="3"/>
        <v>97.2</v>
      </c>
      <c r="AA17" s="261"/>
      <c r="AB17" s="263"/>
    </row>
    <row r="18" spans="16:28" ht="18" customHeight="1">
      <c r="P18" s="254">
        <v>8</v>
      </c>
      <c r="Q18" s="256" t="s">
        <v>79</v>
      </c>
      <c r="R18" s="67" t="s">
        <v>37</v>
      </c>
      <c r="S18" s="101">
        <v>9</v>
      </c>
      <c r="T18" s="70">
        <v>24</v>
      </c>
      <c r="U18" s="70">
        <v>9.5</v>
      </c>
      <c r="V18" s="70">
        <v>11.5</v>
      </c>
      <c r="W18" s="70">
        <v>25</v>
      </c>
      <c r="X18" s="70">
        <v>1</v>
      </c>
      <c r="Y18" s="70">
        <v>0</v>
      </c>
      <c r="Z18" s="63">
        <f t="shared" si="3"/>
        <v>80</v>
      </c>
      <c r="AA18" s="260">
        <f>ROUND(AVERAGE(Z18:Z19),1)</f>
        <v>81.3</v>
      </c>
      <c r="AB18" s="262">
        <f>AA18/105</f>
        <v>0.77428571428571402</v>
      </c>
    </row>
    <row r="19" spans="16:28">
      <c r="P19" s="255"/>
      <c r="Q19" s="257"/>
      <c r="R19" s="56" t="s">
        <v>163</v>
      </c>
      <c r="S19" s="109">
        <v>8.5</v>
      </c>
      <c r="T19" s="59">
        <v>24</v>
      </c>
      <c r="U19" s="59">
        <v>9.5</v>
      </c>
      <c r="V19" s="59">
        <v>12</v>
      </c>
      <c r="W19" s="59">
        <v>25.5</v>
      </c>
      <c r="X19" s="59">
        <v>3</v>
      </c>
      <c r="Y19" s="59">
        <v>0</v>
      </c>
      <c r="Z19" s="66">
        <f t="shared" si="3"/>
        <v>82.5</v>
      </c>
      <c r="AA19" s="261"/>
      <c r="AB19" s="263"/>
    </row>
    <row r="20" spans="16:28" ht="18" customHeight="1">
      <c r="P20" s="254">
        <v>9</v>
      </c>
      <c r="Q20" s="256" t="s">
        <v>107</v>
      </c>
      <c r="R20" s="67" t="s">
        <v>140</v>
      </c>
      <c r="S20" s="101">
        <v>7</v>
      </c>
      <c r="T20" s="70">
        <v>24.5</v>
      </c>
      <c r="U20" s="70">
        <v>12.5</v>
      </c>
      <c r="V20" s="70">
        <v>9</v>
      </c>
      <c r="W20" s="70">
        <v>23</v>
      </c>
      <c r="X20" s="70">
        <v>3</v>
      </c>
      <c r="Y20" s="70">
        <v>0</v>
      </c>
      <c r="Z20" s="63">
        <f t="shared" si="3"/>
        <v>79</v>
      </c>
      <c r="AA20" s="260">
        <f>ROUND(AVERAGE(Z20:Z21),1)</f>
        <v>80</v>
      </c>
      <c r="AB20" s="262">
        <f>AA20/105</f>
        <v>0.76190476190476197</v>
      </c>
    </row>
    <row r="21" spans="16:28">
      <c r="P21" s="255"/>
      <c r="Q21" s="257"/>
      <c r="R21" s="56" t="s">
        <v>159</v>
      </c>
      <c r="S21" s="109">
        <v>7.8</v>
      </c>
      <c r="T21" s="59">
        <v>23.2</v>
      </c>
      <c r="U21" s="59">
        <v>12.2</v>
      </c>
      <c r="V21" s="59">
        <v>10.7</v>
      </c>
      <c r="W21" s="59">
        <v>24</v>
      </c>
      <c r="X21" s="59">
        <v>3</v>
      </c>
      <c r="Y21" s="59">
        <v>0</v>
      </c>
      <c r="Z21" s="66">
        <f t="shared" si="3"/>
        <v>80.900000000000006</v>
      </c>
      <c r="AA21" s="261"/>
      <c r="AB21" s="263"/>
    </row>
    <row r="22" spans="16:28" ht="18" customHeight="1">
      <c r="P22" s="254">
        <v>10</v>
      </c>
      <c r="Q22" s="256" t="s">
        <v>44</v>
      </c>
      <c r="R22" s="67" t="s">
        <v>138</v>
      </c>
      <c r="S22" s="101">
        <v>4</v>
      </c>
      <c r="T22" s="70">
        <v>2</v>
      </c>
      <c r="U22" s="70">
        <v>1</v>
      </c>
      <c r="V22" s="70">
        <v>1</v>
      </c>
      <c r="W22" s="70">
        <v>1</v>
      </c>
      <c r="X22" s="70">
        <v>0</v>
      </c>
      <c r="Y22" s="70">
        <v>0</v>
      </c>
      <c r="Z22" s="63">
        <f t="shared" si="3"/>
        <v>9</v>
      </c>
      <c r="AA22" s="260">
        <f>ROUND(AVERAGE(Z22:Z23),1)</f>
        <v>6.1</v>
      </c>
      <c r="AB22" s="262">
        <f>AA22/105</f>
        <v>5.8095238095238103E-2</v>
      </c>
    </row>
    <row r="23" spans="16:28">
      <c r="P23" s="255"/>
      <c r="Q23" s="257"/>
      <c r="R23" s="56" t="s">
        <v>161</v>
      </c>
      <c r="S23" s="109">
        <v>2.1</v>
      </c>
      <c r="T23" s="59">
        <v>0.6</v>
      </c>
      <c r="U23" s="59">
        <v>0.1</v>
      </c>
      <c r="V23" s="59">
        <v>0.2</v>
      </c>
      <c r="W23" s="59">
        <v>0.2</v>
      </c>
      <c r="X23" s="59">
        <v>0</v>
      </c>
      <c r="Y23" s="59">
        <v>0</v>
      </c>
      <c r="Z23" s="66">
        <f t="shared" si="3"/>
        <v>3.2</v>
      </c>
      <c r="AA23" s="261"/>
      <c r="AB23" s="263"/>
    </row>
    <row r="24" spans="16:28" ht="18" customHeight="1">
      <c r="P24" s="254">
        <v>11</v>
      </c>
      <c r="Q24" s="256" t="s">
        <v>85</v>
      </c>
      <c r="R24" s="67" t="s">
        <v>37</v>
      </c>
      <c r="S24" s="101">
        <v>9</v>
      </c>
      <c r="T24" s="70">
        <v>26</v>
      </c>
      <c r="U24" s="70">
        <v>11.5</v>
      </c>
      <c r="V24" s="70">
        <v>13.5</v>
      </c>
      <c r="W24" s="70">
        <v>27</v>
      </c>
      <c r="X24" s="70">
        <v>1.5</v>
      </c>
      <c r="Y24" s="70">
        <v>0</v>
      </c>
      <c r="Z24" s="63">
        <f t="shared" si="3"/>
        <v>88.5</v>
      </c>
      <c r="AA24" s="260">
        <f>ROUND(AVERAGE(Z24:Z25),1)</f>
        <v>88.3</v>
      </c>
      <c r="AB24" s="262">
        <f>AA24/105</f>
        <v>0.84095238095238101</v>
      </c>
    </row>
    <row r="25" spans="16:28">
      <c r="P25" s="255"/>
      <c r="Q25" s="257"/>
      <c r="R25" s="56" t="s">
        <v>162</v>
      </c>
      <c r="S25" s="109">
        <v>9.1999999999999993</v>
      </c>
      <c r="T25" s="59">
        <v>26.4</v>
      </c>
      <c r="U25" s="59">
        <v>12.6</v>
      </c>
      <c r="V25" s="59">
        <v>12.2</v>
      </c>
      <c r="W25" s="59">
        <v>27.1</v>
      </c>
      <c r="X25" s="59">
        <v>0.5</v>
      </c>
      <c r="Y25" s="59">
        <v>0</v>
      </c>
      <c r="Z25" s="66">
        <f t="shared" si="3"/>
        <v>88</v>
      </c>
      <c r="AA25" s="261"/>
      <c r="AB25" s="263"/>
    </row>
    <row r="26" spans="16:28" ht="18" customHeight="1">
      <c r="P26" s="254">
        <v>12</v>
      </c>
      <c r="Q26" s="256" t="s">
        <v>111</v>
      </c>
      <c r="R26" s="55" t="s">
        <v>140</v>
      </c>
      <c r="S26" s="52">
        <v>8</v>
      </c>
      <c r="T26" s="53">
        <v>24</v>
      </c>
      <c r="U26" s="53">
        <v>12</v>
      </c>
      <c r="V26" s="53">
        <v>9</v>
      </c>
      <c r="W26" s="53">
        <v>24.5</v>
      </c>
      <c r="X26" s="53">
        <v>1</v>
      </c>
      <c r="Y26" s="53">
        <v>0</v>
      </c>
      <c r="Z26" s="63">
        <f t="shared" si="3"/>
        <v>78.5</v>
      </c>
      <c r="AA26" s="260">
        <f>ROUND(AVERAGE(Z26:Z27),1)</f>
        <v>78.3</v>
      </c>
      <c r="AB26" s="262">
        <f>AA26/105</f>
        <v>0.745714285714286</v>
      </c>
    </row>
    <row r="27" spans="16:28">
      <c r="P27" s="255"/>
      <c r="Q27" s="257"/>
      <c r="R27" s="56" t="s">
        <v>163</v>
      </c>
      <c r="S27" s="109">
        <v>8.5</v>
      </c>
      <c r="T27" s="59">
        <v>24</v>
      </c>
      <c r="U27" s="59">
        <v>11</v>
      </c>
      <c r="V27" s="59">
        <v>11</v>
      </c>
      <c r="W27" s="59">
        <v>23</v>
      </c>
      <c r="X27" s="59">
        <v>0.5</v>
      </c>
      <c r="Y27" s="59">
        <v>0</v>
      </c>
      <c r="Z27" s="66">
        <f t="shared" si="3"/>
        <v>78</v>
      </c>
      <c r="AA27" s="261"/>
      <c r="AB27" s="263"/>
    </row>
  </sheetData>
  <mergeCells count="60">
    <mergeCell ref="AB26:AB27"/>
    <mergeCell ref="AA20:AA21"/>
    <mergeCell ref="AA22:AA23"/>
    <mergeCell ref="AA24:AA25"/>
    <mergeCell ref="AA26:AA27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A10:AA11"/>
    <mergeCell ref="AA12:AA13"/>
    <mergeCell ref="AA14:AA15"/>
    <mergeCell ref="AA16:AA17"/>
    <mergeCell ref="AA18:AA19"/>
    <mergeCell ref="Z2:Z3"/>
    <mergeCell ref="AA2:AA3"/>
    <mergeCell ref="AA4:AA5"/>
    <mergeCell ref="AA6:AA7"/>
    <mergeCell ref="AA8:AA9"/>
    <mergeCell ref="P24:P25"/>
    <mergeCell ref="P26:P27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P14:P15"/>
    <mergeCell ref="P16:P17"/>
    <mergeCell ref="P18:P19"/>
    <mergeCell ref="P20:P21"/>
    <mergeCell ref="P22:P23"/>
    <mergeCell ref="P4:P5"/>
    <mergeCell ref="P6:P7"/>
    <mergeCell ref="P8:P9"/>
    <mergeCell ref="P10:P11"/>
    <mergeCell ref="P12:P13"/>
    <mergeCell ref="B2:D2"/>
    <mergeCell ref="F2:H2"/>
    <mergeCell ref="I2:K2"/>
    <mergeCell ref="P2:Q2"/>
    <mergeCell ref="S2:Y2"/>
    <mergeCell ref="L2:L3"/>
    <mergeCell ref="M2:M3"/>
    <mergeCell ref="N2:N3"/>
    <mergeCell ref="R2:R3"/>
  </mergeCells>
  <phoneticPr fontId="21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A17"/>
  <sheetViews>
    <sheetView workbookViewId="0">
      <selection activeCell="B2" sqref="B2:N10"/>
    </sheetView>
  </sheetViews>
  <sheetFormatPr defaultColWidth="9" defaultRowHeight="14.25"/>
  <cols>
    <col min="3" max="3" width="12.875" customWidth="1"/>
    <col min="4" max="4" width="4.5" customWidth="1"/>
    <col min="5" max="5" width="37.5" customWidth="1"/>
    <col min="6" max="6" width="18.875" customWidth="1"/>
    <col min="7" max="7" width="4.5" customWidth="1"/>
    <col min="8" max="8" width="6" customWidth="1"/>
    <col min="9" max="9" width="20.5" customWidth="1"/>
    <col min="10" max="10" width="4.5" customWidth="1"/>
    <col min="11" max="11" width="6" customWidth="1"/>
    <col min="13" max="13" width="10.25" customWidth="1"/>
    <col min="16" max="16" width="7.5" customWidth="1"/>
    <col min="17" max="17" width="12.875" customWidth="1"/>
    <col min="18" max="18" width="20.5" customWidth="1"/>
  </cols>
  <sheetData>
    <row r="2" spans="2:27" ht="19.5">
      <c r="B2" s="244" t="s">
        <v>21</v>
      </c>
      <c r="C2" s="245"/>
      <c r="D2" s="245"/>
      <c r="E2" s="186"/>
      <c r="F2" s="244" t="s">
        <v>141</v>
      </c>
      <c r="G2" s="245"/>
      <c r="H2" s="246"/>
      <c r="I2" s="244" t="s">
        <v>142</v>
      </c>
      <c r="J2" s="245"/>
      <c r="K2" s="246"/>
      <c r="L2" s="250" t="s">
        <v>143</v>
      </c>
      <c r="M2" s="252" t="s">
        <v>52</v>
      </c>
      <c r="N2" s="252" t="s">
        <v>144</v>
      </c>
      <c r="P2" s="244" t="s">
        <v>21</v>
      </c>
      <c r="Q2" s="246"/>
      <c r="R2" s="258" t="s">
        <v>145</v>
      </c>
      <c r="S2" s="247" t="s">
        <v>146</v>
      </c>
      <c r="T2" s="248"/>
      <c r="U2" s="248"/>
      <c r="V2" s="248"/>
      <c r="W2" s="248"/>
      <c r="X2" s="249"/>
      <c r="Y2" s="258" t="s">
        <v>143</v>
      </c>
      <c r="Z2" s="258" t="s">
        <v>147</v>
      </c>
      <c r="AA2" s="258" t="s">
        <v>52</v>
      </c>
    </row>
    <row r="3" spans="2:27" ht="19.5">
      <c r="B3" s="6" t="s">
        <v>148</v>
      </c>
      <c r="C3" s="4" t="s">
        <v>149</v>
      </c>
      <c r="D3" s="5" t="s">
        <v>150</v>
      </c>
      <c r="E3" s="4" t="s">
        <v>151</v>
      </c>
      <c r="F3" s="6" t="s">
        <v>149</v>
      </c>
      <c r="G3" s="5" t="s">
        <v>150</v>
      </c>
      <c r="H3" s="7" t="s">
        <v>11</v>
      </c>
      <c r="I3" s="4" t="s">
        <v>149</v>
      </c>
      <c r="J3" s="5" t="s">
        <v>150</v>
      </c>
      <c r="K3" s="7" t="s">
        <v>11</v>
      </c>
      <c r="L3" s="253"/>
      <c r="M3" s="253"/>
      <c r="N3" s="251"/>
      <c r="P3" s="6" t="s">
        <v>148</v>
      </c>
      <c r="Q3" s="7" t="s">
        <v>149</v>
      </c>
      <c r="R3" s="259"/>
      <c r="S3" s="195" t="s">
        <v>152</v>
      </c>
      <c r="T3" s="196" t="s">
        <v>154</v>
      </c>
      <c r="U3" s="196" t="s">
        <v>164</v>
      </c>
      <c r="V3" s="196" t="s">
        <v>165</v>
      </c>
      <c r="W3" s="196" t="s">
        <v>157</v>
      </c>
      <c r="X3" s="197" t="s">
        <v>158</v>
      </c>
      <c r="Y3" s="264"/>
      <c r="Z3" s="259"/>
      <c r="AA3" s="259"/>
    </row>
    <row r="4" spans="2:27" ht="19.5">
      <c r="B4" s="42">
        <v>1</v>
      </c>
      <c r="C4" s="9" t="s">
        <v>166</v>
      </c>
      <c r="D4" s="10">
        <v>6</v>
      </c>
      <c r="E4" s="11" t="s">
        <v>56</v>
      </c>
      <c r="F4" s="12" t="s">
        <v>161</v>
      </c>
      <c r="G4" s="10">
        <v>11</v>
      </c>
      <c r="H4" s="13">
        <v>95.8</v>
      </c>
      <c r="I4" s="187" t="s">
        <v>27</v>
      </c>
      <c r="J4" s="10">
        <v>7</v>
      </c>
      <c r="K4" s="25">
        <v>99</v>
      </c>
      <c r="L4" s="188">
        <f t="shared" ref="L4:L10" si="0">ROUND(AVERAGE(H4,K4),1)</f>
        <v>97.4</v>
      </c>
      <c r="M4" s="33">
        <f t="shared" ref="M4:M10" si="1">L4/105</f>
        <v>0.92761904761904801</v>
      </c>
      <c r="N4" s="189">
        <f t="shared" ref="N4:N10" si="2">RANK(L4,L$4:L$10)</f>
        <v>1</v>
      </c>
      <c r="P4" s="254">
        <v>1</v>
      </c>
      <c r="Q4" s="256" t="s">
        <v>167</v>
      </c>
      <c r="R4" s="67" t="s">
        <v>161</v>
      </c>
      <c r="S4" s="198">
        <v>13.25</v>
      </c>
      <c r="T4" s="70">
        <v>14.5</v>
      </c>
      <c r="U4" s="70">
        <v>28.5</v>
      </c>
      <c r="V4" s="70">
        <v>35.5</v>
      </c>
      <c r="W4" s="199">
        <v>4</v>
      </c>
      <c r="X4" s="199">
        <v>0</v>
      </c>
      <c r="Y4" s="211">
        <f>ROUND(SUM(S4:X4),1)</f>
        <v>95.8</v>
      </c>
      <c r="Z4" s="265">
        <f>ROUND(AVERAGE(Y4:Y5),1)</f>
        <v>97.4</v>
      </c>
      <c r="AA4" s="262">
        <f>Z4/105</f>
        <v>0.92761904761904801</v>
      </c>
    </row>
    <row r="5" spans="2:27" ht="19.5">
      <c r="B5" s="41">
        <v>2</v>
      </c>
      <c r="C5" s="15" t="s">
        <v>38</v>
      </c>
      <c r="D5" s="16">
        <v>95</v>
      </c>
      <c r="E5" s="17" t="s">
        <v>103</v>
      </c>
      <c r="F5" s="18" t="s">
        <v>43</v>
      </c>
      <c r="G5" s="16">
        <v>4</v>
      </c>
      <c r="H5" s="19">
        <v>72.5</v>
      </c>
      <c r="I5" s="190" t="s">
        <v>168</v>
      </c>
      <c r="J5" s="16">
        <v>18</v>
      </c>
      <c r="K5" s="26">
        <v>90</v>
      </c>
      <c r="L5" s="191">
        <f t="shared" si="0"/>
        <v>81.3</v>
      </c>
      <c r="M5" s="85">
        <f t="shared" si="1"/>
        <v>0.77428571428571402</v>
      </c>
      <c r="N5" s="192">
        <f t="shared" si="2"/>
        <v>3</v>
      </c>
      <c r="P5" s="255"/>
      <c r="Q5" s="257"/>
      <c r="R5" s="56" t="s">
        <v>27</v>
      </c>
      <c r="S5" s="52">
        <v>14</v>
      </c>
      <c r="T5" s="53">
        <v>14</v>
      </c>
      <c r="U5" s="53">
        <v>30</v>
      </c>
      <c r="V5" s="53">
        <v>37.5</v>
      </c>
      <c r="W5" s="53">
        <v>3.5</v>
      </c>
      <c r="X5" s="200">
        <v>0</v>
      </c>
      <c r="Y5" s="212">
        <f t="shared" ref="Y5:Y17" si="3">ROUND(SUM(S5:X5),1)</f>
        <v>99</v>
      </c>
      <c r="Z5" s="266"/>
      <c r="AA5" s="263"/>
    </row>
    <row r="6" spans="2:27" ht="19.5">
      <c r="B6" s="41">
        <v>3</v>
      </c>
      <c r="C6" s="15" t="s">
        <v>39</v>
      </c>
      <c r="D6" s="16">
        <v>21</v>
      </c>
      <c r="E6" s="17" t="s">
        <v>127</v>
      </c>
      <c r="F6" s="18" t="s">
        <v>161</v>
      </c>
      <c r="G6" s="16">
        <v>11</v>
      </c>
      <c r="H6" s="19">
        <v>52</v>
      </c>
      <c r="I6" s="190" t="s">
        <v>27</v>
      </c>
      <c r="J6" s="16">
        <v>7</v>
      </c>
      <c r="K6" s="26">
        <v>56.5</v>
      </c>
      <c r="L6" s="191">
        <f t="shared" si="0"/>
        <v>54.3</v>
      </c>
      <c r="M6" s="85">
        <f t="shared" si="1"/>
        <v>0.51714285714285702</v>
      </c>
      <c r="N6" s="192">
        <f t="shared" si="2"/>
        <v>7</v>
      </c>
      <c r="P6" s="254">
        <v>2</v>
      </c>
      <c r="Q6" s="256" t="s">
        <v>38</v>
      </c>
      <c r="R6" s="12" t="s">
        <v>43</v>
      </c>
      <c r="S6" s="198">
        <v>11.25</v>
      </c>
      <c r="T6" s="201">
        <v>9.75</v>
      </c>
      <c r="U6" s="70">
        <v>23</v>
      </c>
      <c r="V6" s="70">
        <v>27.5</v>
      </c>
      <c r="W6" s="70">
        <v>1</v>
      </c>
      <c r="X6" s="202">
        <v>0</v>
      </c>
      <c r="Y6" s="213">
        <f t="shared" si="3"/>
        <v>72.5</v>
      </c>
      <c r="Z6" s="265">
        <f>ROUND(AVERAGE(Y6:Y7),1)</f>
        <v>81.3</v>
      </c>
      <c r="AA6" s="262">
        <f>Z6/105</f>
        <v>0.77428571428571402</v>
      </c>
    </row>
    <row r="7" spans="2:27" ht="19.5">
      <c r="B7" s="41">
        <v>4</v>
      </c>
      <c r="C7" s="15" t="s">
        <v>42</v>
      </c>
      <c r="D7" s="16">
        <v>71</v>
      </c>
      <c r="E7" s="17" t="s">
        <v>120</v>
      </c>
      <c r="F7" s="18" t="s">
        <v>43</v>
      </c>
      <c r="G7" s="16">
        <v>4</v>
      </c>
      <c r="H7" s="19">
        <v>69</v>
      </c>
      <c r="I7" s="190" t="s">
        <v>168</v>
      </c>
      <c r="J7" s="16">
        <v>18</v>
      </c>
      <c r="K7" s="26">
        <v>67.3</v>
      </c>
      <c r="L7" s="191">
        <f t="shared" si="0"/>
        <v>68.2</v>
      </c>
      <c r="M7" s="85">
        <f t="shared" si="1"/>
        <v>0.64952380952380995</v>
      </c>
      <c r="N7" s="192">
        <f t="shared" si="2"/>
        <v>6</v>
      </c>
      <c r="P7" s="255"/>
      <c r="Q7" s="257"/>
      <c r="R7" s="6" t="s">
        <v>168</v>
      </c>
      <c r="S7" s="203">
        <v>14.5</v>
      </c>
      <c r="T7" s="204">
        <v>12.5</v>
      </c>
      <c r="U7" s="59">
        <v>26</v>
      </c>
      <c r="V7" s="59">
        <v>34</v>
      </c>
      <c r="W7" s="59">
        <v>3</v>
      </c>
      <c r="X7" s="205">
        <v>0</v>
      </c>
      <c r="Y7" s="214">
        <f t="shared" si="3"/>
        <v>90</v>
      </c>
      <c r="Z7" s="266"/>
      <c r="AA7" s="263"/>
    </row>
    <row r="8" spans="2:27" ht="19.5">
      <c r="B8" s="41">
        <v>5</v>
      </c>
      <c r="C8" s="15" t="s">
        <v>37</v>
      </c>
      <c r="D8" s="16">
        <v>18</v>
      </c>
      <c r="E8" s="17" t="s">
        <v>104</v>
      </c>
      <c r="F8" s="18" t="s">
        <v>161</v>
      </c>
      <c r="G8" s="16">
        <v>11</v>
      </c>
      <c r="H8" s="19">
        <v>77.8</v>
      </c>
      <c r="I8" s="190" t="s">
        <v>27</v>
      </c>
      <c r="J8" s="16">
        <v>7</v>
      </c>
      <c r="K8" s="26">
        <v>84</v>
      </c>
      <c r="L8" s="191">
        <f t="shared" si="0"/>
        <v>80.900000000000006</v>
      </c>
      <c r="M8" s="85">
        <f t="shared" si="1"/>
        <v>0.77047619047619098</v>
      </c>
      <c r="N8" s="192">
        <f t="shared" si="2"/>
        <v>4</v>
      </c>
      <c r="P8" s="254">
        <v>3</v>
      </c>
      <c r="Q8" s="256" t="s">
        <v>39</v>
      </c>
      <c r="R8" s="67" t="s">
        <v>161</v>
      </c>
      <c r="S8" s="206">
        <v>10.25</v>
      </c>
      <c r="T8" s="207">
        <v>6.75</v>
      </c>
      <c r="U8" s="53">
        <v>15</v>
      </c>
      <c r="V8" s="53">
        <v>19.5</v>
      </c>
      <c r="W8" s="53">
        <v>0.5</v>
      </c>
      <c r="X8" s="200">
        <v>0</v>
      </c>
      <c r="Y8" s="211">
        <f t="shared" si="3"/>
        <v>52</v>
      </c>
      <c r="Z8" s="265">
        <f>ROUND(AVERAGE(Y8:Y9),1)</f>
        <v>54.3</v>
      </c>
      <c r="AA8" s="262">
        <f>Z8/105</f>
        <v>0.51714285714285702</v>
      </c>
    </row>
    <row r="9" spans="2:27" ht="19.5">
      <c r="B9" s="41">
        <v>6</v>
      </c>
      <c r="C9" s="15">
        <v>1201297974</v>
      </c>
      <c r="D9" s="16">
        <v>123</v>
      </c>
      <c r="E9" s="17" t="s">
        <v>116</v>
      </c>
      <c r="F9" s="18" t="s">
        <v>43</v>
      </c>
      <c r="G9" s="16">
        <v>4</v>
      </c>
      <c r="H9" s="19">
        <v>80</v>
      </c>
      <c r="I9" s="190" t="s">
        <v>168</v>
      </c>
      <c r="J9" s="16">
        <v>18</v>
      </c>
      <c r="K9" s="26">
        <v>70.8</v>
      </c>
      <c r="L9" s="191">
        <f t="shared" si="0"/>
        <v>75.400000000000006</v>
      </c>
      <c r="M9" s="85">
        <f t="shared" si="1"/>
        <v>0.71809523809523801</v>
      </c>
      <c r="N9" s="192">
        <f t="shared" si="2"/>
        <v>5</v>
      </c>
      <c r="P9" s="255"/>
      <c r="Q9" s="257"/>
      <c r="R9" s="56" t="s">
        <v>27</v>
      </c>
      <c r="S9" s="52">
        <v>11</v>
      </c>
      <c r="T9" s="53">
        <v>6.5</v>
      </c>
      <c r="U9" s="53">
        <v>19.5</v>
      </c>
      <c r="V9" s="53">
        <v>18</v>
      </c>
      <c r="W9" s="53">
        <v>1.5</v>
      </c>
      <c r="X9" s="200">
        <v>0</v>
      </c>
      <c r="Y9" s="212">
        <f t="shared" si="3"/>
        <v>56.5</v>
      </c>
      <c r="Z9" s="266"/>
      <c r="AA9" s="263"/>
    </row>
    <row r="10" spans="2:27" ht="19.5">
      <c r="B10" s="36">
        <v>7</v>
      </c>
      <c r="C10" s="80" t="s">
        <v>169</v>
      </c>
      <c r="D10" s="5">
        <v>67</v>
      </c>
      <c r="E10" s="81" t="s">
        <v>75</v>
      </c>
      <c r="F10" s="6" t="s">
        <v>161</v>
      </c>
      <c r="G10" s="5">
        <v>11</v>
      </c>
      <c r="H10" s="82">
        <v>91.8</v>
      </c>
      <c r="I10" s="4" t="s">
        <v>27</v>
      </c>
      <c r="J10" s="5">
        <v>7</v>
      </c>
      <c r="K10" s="88">
        <v>92</v>
      </c>
      <c r="L10" s="193">
        <f t="shared" si="0"/>
        <v>91.9</v>
      </c>
      <c r="M10" s="90">
        <f t="shared" si="1"/>
        <v>0.87523809523809504</v>
      </c>
      <c r="N10" s="194">
        <f t="shared" si="2"/>
        <v>2</v>
      </c>
      <c r="P10" s="254">
        <v>4</v>
      </c>
      <c r="Q10" s="256" t="s">
        <v>170</v>
      </c>
      <c r="R10" s="12" t="s">
        <v>43</v>
      </c>
      <c r="S10" s="101">
        <v>10.5</v>
      </c>
      <c r="T10" s="70">
        <v>10.5</v>
      </c>
      <c r="U10" s="70">
        <v>21.5</v>
      </c>
      <c r="V10" s="70">
        <v>25.5</v>
      </c>
      <c r="W10" s="70">
        <v>1</v>
      </c>
      <c r="X10" s="202">
        <v>0</v>
      </c>
      <c r="Y10" s="213">
        <f t="shared" si="3"/>
        <v>69</v>
      </c>
      <c r="Z10" s="265">
        <f>ROUND(AVERAGE(Y10:Y11),1)</f>
        <v>68.2</v>
      </c>
      <c r="AA10" s="262">
        <f>Z10/105</f>
        <v>0.64952380952380995</v>
      </c>
    </row>
    <row r="11" spans="2:27">
      <c r="P11" s="255"/>
      <c r="Q11" s="257"/>
      <c r="R11" s="6" t="s">
        <v>168</v>
      </c>
      <c r="S11" s="109">
        <v>11</v>
      </c>
      <c r="T11" s="59">
        <v>9.25</v>
      </c>
      <c r="U11" s="59">
        <v>19</v>
      </c>
      <c r="V11" s="59">
        <v>26</v>
      </c>
      <c r="W11" s="59">
        <v>2</v>
      </c>
      <c r="X11" s="205">
        <v>0</v>
      </c>
      <c r="Y11" s="214">
        <f t="shared" si="3"/>
        <v>67.3</v>
      </c>
      <c r="Z11" s="266"/>
      <c r="AA11" s="263"/>
    </row>
    <row r="12" spans="2:27">
      <c r="P12" s="254">
        <v>5</v>
      </c>
      <c r="Q12" s="256" t="s">
        <v>37</v>
      </c>
      <c r="R12" s="67" t="s">
        <v>161</v>
      </c>
      <c r="S12" s="208">
        <v>13.5</v>
      </c>
      <c r="T12" s="209">
        <v>12.75</v>
      </c>
      <c r="U12" s="209">
        <v>19.5</v>
      </c>
      <c r="V12" s="209">
        <v>31.5</v>
      </c>
      <c r="W12" s="209">
        <v>0.5</v>
      </c>
      <c r="X12" s="200">
        <v>0</v>
      </c>
      <c r="Y12" s="211">
        <f t="shared" si="3"/>
        <v>77.8</v>
      </c>
      <c r="Z12" s="265">
        <f>ROUND(AVERAGE(Y12:Y13),1)</f>
        <v>80.900000000000006</v>
      </c>
      <c r="AA12" s="262">
        <f>Z12/105</f>
        <v>0.77047619047619098</v>
      </c>
    </row>
    <row r="13" spans="2:27">
      <c r="P13" s="255"/>
      <c r="Q13" s="257"/>
      <c r="R13" s="56" t="s">
        <v>27</v>
      </c>
      <c r="S13" s="52">
        <v>12.5</v>
      </c>
      <c r="T13" s="53">
        <v>13.5</v>
      </c>
      <c r="U13" s="53">
        <v>23</v>
      </c>
      <c r="V13" s="53">
        <v>34.5</v>
      </c>
      <c r="W13" s="53">
        <v>0.5</v>
      </c>
      <c r="X13" s="200">
        <v>0</v>
      </c>
      <c r="Y13" s="212">
        <f t="shared" si="3"/>
        <v>84</v>
      </c>
      <c r="Z13" s="266"/>
      <c r="AA13" s="263"/>
    </row>
    <row r="14" spans="2:27">
      <c r="P14" s="254">
        <v>6</v>
      </c>
      <c r="Q14" s="256">
        <v>1201297974</v>
      </c>
      <c r="R14" s="12" t="s">
        <v>43</v>
      </c>
      <c r="S14" s="101">
        <v>14</v>
      </c>
      <c r="T14" s="70">
        <v>12.5</v>
      </c>
      <c r="U14" s="70">
        <v>23.5</v>
      </c>
      <c r="V14" s="70">
        <v>29.5</v>
      </c>
      <c r="W14" s="70">
        <v>0.5</v>
      </c>
      <c r="X14" s="202">
        <v>0</v>
      </c>
      <c r="Y14" s="213">
        <f t="shared" si="3"/>
        <v>80</v>
      </c>
      <c r="Z14" s="265">
        <f>ROUND(AVERAGE(Y14:Y15),1)</f>
        <v>75.400000000000006</v>
      </c>
      <c r="AA14" s="262">
        <f>Z14/105</f>
        <v>0.71809523809523801</v>
      </c>
    </row>
    <row r="15" spans="2:27">
      <c r="P15" s="255"/>
      <c r="Q15" s="257"/>
      <c r="R15" s="6" t="s">
        <v>168</v>
      </c>
      <c r="S15" s="109">
        <v>13.3</v>
      </c>
      <c r="T15" s="59">
        <v>12.5</v>
      </c>
      <c r="U15" s="59">
        <v>20</v>
      </c>
      <c r="V15" s="59">
        <v>24</v>
      </c>
      <c r="W15" s="59">
        <v>1</v>
      </c>
      <c r="X15" s="60">
        <v>0</v>
      </c>
      <c r="Y15" s="214">
        <f t="shared" si="3"/>
        <v>70.8</v>
      </c>
      <c r="Z15" s="266"/>
      <c r="AA15" s="263"/>
    </row>
    <row r="16" spans="2:27">
      <c r="P16" s="254">
        <v>7</v>
      </c>
      <c r="Q16" s="256" t="s">
        <v>169</v>
      </c>
      <c r="R16" s="67" t="s">
        <v>161</v>
      </c>
      <c r="S16" s="52">
        <v>13.5</v>
      </c>
      <c r="T16" s="207">
        <v>13.25</v>
      </c>
      <c r="U16" s="53">
        <v>27</v>
      </c>
      <c r="V16" s="53">
        <v>34</v>
      </c>
      <c r="W16" s="53">
        <v>4</v>
      </c>
      <c r="X16" s="200">
        <v>0</v>
      </c>
      <c r="Y16" s="211">
        <f t="shared" si="3"/>
        <v>91.8</v>
      </c>
      <c r="Z16" s="265">
        <f>ROUND(AVERAGE(Y16:Y17),1)</f>
        <v>91.9</v>
      </c>
      <c r="AA16" s="262">
        <f>Z16/105</f>
        <v>0.87523809523809504</v>
      </c>
    </row>
    <row r="17" spans="16:27">
      <c r="P17" s="255"/>
      <c r="Q17" s="257"/>
      <c r="R17" s="56" t="s">
        <v>27</v>
      </c>
      <c r="S17" s="109">
        <v>14.5</v>
      </c>
      <c r="T17" s="59">
        <v>13</v>
      </c>
      <c r="U17" s="59">
        <v>28</v>
      </c>
      <c r="V17" s="59">
        <v>32.5</v>
      </c>
      <c r="W17" s="59">
        <v>4</v>
      </c>
      <c r="X17" s="210">
        <v>0</v>
      </c>
      <c r="Y17" s="212">
        <f t="shared" si="3"/>
        <v>92</v>
      </c>
      <c r="Z17" s="266"/>
      <c r="AA17" s="263"/>
    </row>
  </sheetData>
  <mergeCells count="40">
    <mergeCell ref="Z10:Z11"/>
    <mergeCell ref="Z12:Z13"/>
    <mergeCell ref="Z14:Z15"/>
    <mergeCell ref="Z16:Z17"/>
    <mergeCell ref="AA2:AA3"/>
    <mergeCell ref="AA4:AA5"/>
    <mergeCell ref="AA6:AA7"/>
    <mergeCell ref="AA8:AA9"/>
    <mergeCell ref="AA10:AA11"/>
    <mergeCell ref="AA12:AA13"/>
    <mergeCell ref="AA14:AA15"/>
    <mergeCell ref="AA16:AA17"/>
    <mergeCell ref="Y2:Y3"/>
    <mergeCell ref="Z2:Z3"/>
    <mergeCell ref="Z4:Z5"/>
    <mergeCell ref="Z6:Z7"/>
    <mergeCell ref="Z8:Z9"/>
    <mergeCell ref="P14:P15"/>
    <mergeCell ref="P16:P17"/>
    <mergeCell ref="Q4:Q5"/>
    <mergeCell ref="Q6:Q7"/>
    <mergeCell ref="Q8:Q9"/>
    <mergeCell ref="Q10:Q11"/>
    <mergeCell ref="Q12:Q13"/>
    <mergeCell ref="Q14:Q15"/>
    <mergeCell ref="Q16:Q17"/>
    <mergeCell ref="P4:P5"/>
    <mergeCell ref="P6:P7"/>
    <mergeCell ref="P8:P9"/>
    <mergeCell ref="P10:P11"/>
    <mergeCell ref="P12:P13"/>
    <mergeCell ref="B2:D2"/>
    <mergeCell ref="F2:H2"/>
    <mergeCell ref="I2:K2"/>
    <mergeCell ref="P2:Q2"/>
    <mergeCell ref="S2:X2"/>
    <mergeCell ref="L2:L3"/>
    <mergeCell ref="M2:M3"/>
    <mergeCell ref="N2:N3"/>
    <mergeCell ref="R2:R3"/>
  </mergeCells>
  <phoneticPr fontId="2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C51"/>
  <sheetViews>
    <sheetView workbookViewId="0">
      <selection activeCell="B2" sqref="B2:D2"/>
    </sheetView>
  </sheetViews>
  <sheetFormatPr defaultColWidth="9" defaultRowHeight="14.25"/>
  <cols>
    <col min="2" max="2" width="7.5" customWidth="1"/>
    <col min="3" max="3" width="14.125" customWidth="1"/>
    <col min="4" max="4" width="4.5" customWidth="1"/>
    <col min="5" max="5" width="41.25" customWidth="1"/>
    <col min="6" max="6" width="20" customWidth="1"/>
    <col min="7" max="7" width="4.5" customWidth="1"/>
    <col min="9" max="9" width="24.75" customWidth="1"/>
    <col min="10" max="10" width="4.5" customWidth="1"/>
    <col min="12" max="12" width="20.75" customWidth="1"/>
    <col min="13" max="13" width="10.25" customWidth="1"/>
    <col min="18" max="18" width="7.5" customWidth="1"/>
    <col min="19" max="19" width="14.125" customWidth="1"/>
    <col min="20" max="20" width="7.625" customWidth="1"/>
    <col min="22" max="22" width="7.5" customWidth="1"/>
    <col min="23" max="23" width="14.375" customWidth="1"/>
    <col min="24" max="24" width="7.625" customWidth="1"/>
    <col min="27" max="27" width="15.375" customWidth="1"/>
  </cols>
  <sheetData>
    <row r="2" spans="2:29" ht="19.5">
      <c r="B2" s="267" t="s">
        <v>21</v>
      </c>
      <c r="C2" s="268"/>
      <c r="D2" s="268"/>
      <c r="E2" s="126"/>
      <c r="F2" s="268" t="s">
        <v>141</v>
      </c>
      <c r="G2" s="268"/>
      <c r="H2" s="268"/>
      <c r="I2" s="268" t="s">
        <v>142</v>
      </c>
      <c r="J2" s="268"/>
      <c r="K2" s="268"/>
      <c r="L2" s="268" t="s">
        <v>143</v>
      </c>
      <c r="M2" s="297" t="s">
        <v>52</v>
      </c>
      <c r="N2" s="297" t="s">
        <v>22</v>
      </c>
      <c r="O2" s="297" t="s">
        <v>171</v>
      </c>
      <c r="P2" s="305" t="s">
        <v>23</v>
      </c>
      <c r="R2" s="269" t="s">
        <v>172</v>
      </c>
      <c r="S2" s="270"/>
      <c r="T2" s="271"/>
      <c r="V2" s="269" t="s">
        <v>173</v>
      </c>
      <c r="W2" s="270"/>
      <c r="X2" s="271"/>
      <c r="Z2" s="272" t="s">
        <v>174</v>
      </c>
      <c r="AA2" s="272"/>
      <c r="AB2" s="272"/>
      <c r="AC2" s="272"/>
    </row>
    <row r="3" spans="2:29" ht="14.45" customHeight="1">
      <c r="B3" s="29" t="s">
        <v>148</v>
      </c>
      <c r="C3" s="31" t="s">
        <v>149</v>
      </c>
      <c r="D3" s="127" t="s">
        <v>150</v>
      </c>
      <c r="E3" s="31" t="s">
        <v>151</v>
      </c>
      <c r="F3" s="31" t="s">
        <v>149</v>
      </c>
      <c r="G3" s="127" t="s">
        <v>150</v>
      </c>
      <c r="H3" s="31" t="s">
        <v>11</v>
      </c>
      <c r="I3" s="31" t="s">
        <v>149</v>
      </c>
      <c r="J3" s="127" t="s">
        <v>150</v>
      </c>
      <c r="K3" s="31" t="s">
        <v>11</v>
      </c>
      <c r="L3" s="296"/>
      <c r="M3" s="296"/>
      <c r="N3" s="296"/>
      <c r="O3" s="296"/>
      <c r="P3" s="306"/>
      <c r="R3" s="29" t="s">
        <v>148</v>
      </c>
      <c r="S3" s="31" t="s">
        <v>149</v>
      </c>
      <c r="T3" s="171" t="s">
        <v>22</v>
      </c>
      <c r="V3" s="29" t="s">
        <v>148</v>
      </c>
      <c r="W3" s="31" t="s">
        <v>149</v>
      </c>
      <c r="X3" s="171" t="s">
        <v>22</v>
      </c>
      <c r="Z3" s="108" t="s">
        <v>148</v>
      </c>
      <c r="AA3" s="108" t="s">
        <v>149</v>
      </c>
      <c r="AB3" s="108" t="s">
        <v>22</v>
      </c>
      <c r="AC3" s="108" t="s">
        <v>23</v>
      </c>
    </row>
    <row r="4" spans="2:29" ht="14.45" customHeight="1">
      <c r="B4" s="273" t="s">
        <v>175</v>
      </c>
      <c r="C4" s="276" t="s">
        <v>68</v>
      </c>
      <c r="D4" s="279">
        <v>9</v>
      </c>
      <c r="E4" s="129" t="s">
        <v>80</v>
      </c>
      <c r="F4" s="282" t="s">
        <v>159</v>
      </c>
      <c r="G4" s="290">
        <v>26</v>
      </c>
      <c r="H4" s="130">
        <v>92</v>
      </c>
      <c r="I4" s="287" t="s">
        <v>76</v>
      </c>
      <c r="J4" s="279">
        <v>67</v>
      </c>
      <c r="K4" s="163">
        <v>89.3</v>
      </c>
      <c r="L4" s="130">
        <f>IF(COUNTA(H4,K4)&gt;0,ROUND(AVERAGE(H4,K4),1),)</f>
        <v>90.7</v>
      </c>
      <c r="M4" s="164">
        <f>L4/105</f>
        <v>0.86380952380952403</v>
      </c>
      <c r="N4" s="298">
        <f>L4+L6</f>
        <v>183.9</v>
      </c>
      <c r="O4" s="298">
        <v>1</v>
      </c>
      <c r="P4" s="307">
        <v>4</v>
      </c>
      <c r="R4" s="172" t="s">
        <v>175</v>
      </c>
      <c r="S4" s="173" t="s">
        <v>68</v>
      </c>
      <c r="T4" s="174">
        <v>183.9</v>
      </c>
      <c r="V4" s="175" t="s">
        <v>176</v>
      </c>
      <c r="W4" s="176" t="s">
        <v>27</v>
      </c>
      <c r="X4" s="174">
        <v>188</v>
      </c>
      <c r="Y4" s="15"/>
      <c r="Z4" s="178" t="s">
        <v>177</v>
      </c>
      <c r="AA4" s="178" t="s">
        <v>25</v>
      </c>
      <c r="AB4" s="184">
        <v>191.3</v>
      </c>
      <c r="AC4" s="184">
        <f>RANK(AB4,$AB$4:$AB$19)</f>
        <v>1</v>
      </c>
    </row>
    <row r="5" spans="2:29" ht="14.45" customHeight="1">
      <c r="B5" s="274"/>
      <c r="C5" s="277"/>
      <c r="D5" s="280"/>
      <c r="E5" s="133" t="s">
        <v>93</v>
      </c>
      <c r="F5" s="283"/>
      <c r="G5" s="291"/>
      <c r="H5" s="134">
        <v>83.3</v>
      </c>
      <c r="I5" s="288"/>
      <c r="J5" s="280"/>
      <c r="K5" s="165">
        <v>88.5</v>
      </c>
      <c r="L5" s="134">
        <f>IF(COUNTA(H5,K5)&gt;0,ROUND(AVERAGE(H5,K5),1),)</f>
        <v>85.9</v>
      </c>
      <c r="M5" s="85">
        <f t="shared" ref="M5:M51" si="0">L5/105</f>
        <v>0.81809523809523799</v>
      </c>
      <c r="N5" s="299"/>
      <c r="O5" s="299"/>
      <c r="P5" s="308"/>
      <c r="R5" s="177" t="s">
        <v>178</v>
      </c>
      <c r="S5" s="178" t="s">
        <v>85</v>
      </c>
      <c r="T5" s="179">
        <v>170.9</v>
      </c>
      <c r="V5" s="177" t="s">
        <v>179</v>
      </c>
      <c r="W5" s="178" t="s">
        <v>38</v>
      </c>
      <c r="X5" s="179">
        <v>153.9</v>
      </c>
      <c r="Y5" s="15"/>
      <c r="Z5" s="178" t="s">
        <v>180</v>
      </c>
      <c r="AA5" s="178" t="s">
        <v>33</v>
      </c>
      <c r="AB5" s="184">
        <v>188.6</v>
      </c>
      <c r="AC5" s="184">
        <f t="shared" ref="AC5:AC19" si="1">RANK(AB5,$AB$4:$AB$19)</f>
        <v>2</v>
      </c>
    </row>
    <row r="6" spans="2:29" ht="14.45" customHeight="1">
      <c r="B6" s="274"/>
      <c r="C6" s="277"/>
      <c r="D6" s="280"/>
      <c r="E6" s="135" t="s">
        <v>70</v>
      </c>
      <c r="F6" s="283"/>
      <c r="G6" s="291"/>
      <c r="H6" s="136">
        <v>95.5</v>
      </c>
      <c r="I6" s="288"/>
      <c r="J6" s="280"/>
      <c r="K6" s="167">
        <v>90.8</v>
      </c>
      <c r="L6" s="136">
        <f t="shared" ref="L6:L17" si="2">IF(COUNTA(H6,K6)&gt;0,ROUND(AVERAGE(H6,K6),1),)</f>
        <v>93.2</v>
      </c>
      <c r="M6" s="90">
        <f t="shared" si="0"/>
        <v>0.88761904761904797</v>
      </c>
      <c r="N6" s="300"/>
      <c r="O6" s="300"/>
      <c r="P6" s="308"/>
      <c r="R6" s="40" t="s">
        <v>181</v>
      </c>
      <c r="S6" s="131" t="s">
        <v>41</v>
      </c>
      <c r="T6" s="166">
        <v>162.19999999999999</v>
      </c>
      <c r="V6" s="40" t="s">
        <v>182</v>
      </c>
      <c r="W6" s="131">
        <v>1201297974</v>
      </c>
      <c r="X6" s="166">
        <v>118.2</v>
      </c>
      <c r="Y6" s="15"/>
      <c r="Z6" s="178" t="s">
        <v>176</v>
      </c>
      <c r="AA6" s="178" t="s">
        <v>27</v>
      </c>
      <c r="AB6" s="184">
        <v>188</v>
      </c>
      <c r="AC6" s="184">
        <f t="shared" si="1"/>
        <v>3</v>
      </c>
    </row>
    <row r="7" spans="2:29" ht="14.45" customHeight="1">
      <c r="B7" s="274" t="s">
        <v>178</v>
      </c>
      <c r="C7" s="277" t="s">
        <v>85</v>
      </c>
      <c r="D7" s="280">
        <v>38</v>
      </c>
      <c r="E7" s="137" t="s">
        <v>100</v>
      </c>
      <c r="F7" s="283"/>
      <c r="G7" s="291"/>
      <c r="H7" s="138">
        <v>79.8</v>
      </c>
      <c r="I7" s="288"/>
      <c r="J7" s="280"/>
      <c r="K7" s="168">
        <v>87.3</v>
      </c>
      <c r="L7" s="138">
        <f t="shared" si="2"/>
        <v>83.6</v>
      </c>
      <c r="M7" s="33">
        <f t="shared" si="0"/>
        <v>0.796190476190476</v>
      </c>
      <c r="N7" s="301">
        <f>L8+L7</f>
        <v>170.9</v>
      </c>
      <c r="O7" s="299">
        <v>2</v>
      </c>
      <c r="P7" s="308">
        <v>8</v>
      </c>
      <c r="R7" s="43" t="s">
        <v>183</v>
      </c>
      <c r="S7" s="145" t="s">
        <v>43</v>
      </c>
      <c r="T7" s="180">
        <v>73.2</v>
      </c>
      <c r="V7" s="43" t="s">
        <v>184</v>
      </c>
      <c r="W7" s="145" t="s">
        <v>45</v>
      </c>
      <c r="X7" s="180">
        <v>0</v>
      </c>
      <c r="Y7" s="15"/>
      <c r="Z7" s="178" t="s">
        <v>175</v>
      </c>
      <c r="AA7" s="178" t="s">
        <v>35</v>
      </c>
      <c r="AB7" s="184">
        <v>183.9</v>
      </c>
      <c r="AC7" s="184">
        <f t="shared" si="1"/>
        <v>4</v>
      </c>
    </row>
    <row r="8" spans="2:29" ht="14.45" customHeight="1">
      <c r="B8" s="274"/>
      <c r="C8" s="277"/>
      <c r="D8" s="280"/>
      <c r="E8" s="133" t="s">
        <v>88</v>
      </c>
      <c r="F8" s="284"/>
      <c r="G8" s="292"/>
      <c r="H8" s="134">
        <v>84.5</v>
      </c>
      <c r="I8" s="288"/>
      <c r="J8" s="280"/>
      <c r="K8" s="165">
        <v>90</v>
      </c>
      <c r="L8" s="134">
        <f t="shared" si="2"/>
        <v>87.3</v>
      </c>
      <c r="M8" s="85">
        <f t="shared" si="0"/>
        <v>0.83142857142857096</v>
      </c>
      <c r="N8" s="301"/>
      <c r="O8" s="299"/>
      <c r="P8" s="308"/>
      <c r="Z8" s="178" t="s">
        <v>185</v>
      </c>
      <c r="AA8" s="178" t="s">
        <v>29</v>
      </c>
      <c r="AB8" s="184">
        <v>179.1</v>
      </c>
      <c r="AC8" s="184">
        <f t="shared" si="1"/>
        <v>5</v>
      </c>
    </row>
    <row r="9" spans="2:29" ht="14.45" customHeight="1">
      <c r="B9" s="274"/>
      <c r="C9" s="277"/>
      <c r="D9" s="280"/>
      <c r="E9" s="139" t="s">
        <v>109</v>
      </c>
      <c r="F9" s="140" t="s">
        <v>186</v>
      </c>
      <c r="G9" s="132">
        <v>28</v>
      </c>
      <c r="H9" s="136">
        <v>80</v>
      </c>
      <c r="I9" s="288"/>
      <c r="J9" s="280"/>
      <c r="K9" s="167">
        <v>77</v>
      </c>
      <c r="L9" s="136">
        <f t="shared" si="2"/>
        <v>78.5</v>
      </c>
      <c r="M9" s="90">
        <f t="shared" si="0"/>
        <v>0.74761904761904796</v>
      </c>
      <c r="N9" s="302"/>
      <c r="O9" s="300"/>
      <c r="P9" s="308"/>
      <c r="R9" s="269" t="s">
        <v>187</v>
      </c>
      <c r="S9" s="270"/>
      <c r="T9" s="271"/>
      <c r="V9" s="269" t="s">
        <v>188</v>
      </c>
      <c r="W9" s="270"/>
      <c r="X9" s="271"/>
      <c r="Z9" s="182" t="s">
        <v>189</v>
      </c>
      <c r="AA9" s="182" t="s">
        <v>37</v>
      </c>
      <c r="AB9" s="185">
        <v>178.6</v>
      </c>
      <c r="AC9" s="185">
        <f t="shared" si="1"/>
        <v>6</v>
      </c>
    </row>
    <row r="10" spans="2:29" ht="13.9" customHeight="1">
      <c r="B10" s="274" t="s">
        <v>183</v>
      </c>
      <c r="C10" s="277" t="s">
        <v>43</v>
      </c>
      <c r="D10" s="280">
        <v>4</v>
      </c>
      <c r="E10" s="137" t="s">
        <v>112</v>
      </c>
      <c r="F10" s="285" t="s">
        <v>159</v>
      </c>
      <c r="G10" s="293">
        <v>26</v>
      </c>
      <c r="H10" s="138">
        <v>83</v>
      </c>
      <c r="I10" s="288"/>
      <c r="J10" s="280"/>
      <c r="K10" s="168">
        <v>73.3</v>
      </c>
      <c r="L10" s="138">
        <f t="shared" si="2"/>
        <v>78.2</v>
      </c>
      <c r="M10" s="33">
        <f t="shared" si="0"/>
        <v>0.74476190476190496</v>
      </c>
      <c r="N10" s="301">
        <f>L10-5</f>
        <v>73.2</v>
      </c>
      <c r="O10" s="299">
        <v>4</v>
      </c>
      <c r="P10" s="308">
        <v>14</v>
      </c>
      <c r="R10" s="29" t="s">
        <v>148</v>
      </c>
      <c r="S10" s="31" t="s">
        <v>149</v>
      </c>
      <c r="T10" s="171" t="s">
        <v>22</v>
      </c>
      <c r="V10" s="29" t="s">
        <v>148</v>
      </c>
      <c r="W10" s="31" t="s">
        <v>149</v>
      </c>
      <c r="X10" s="171" t="s">
        <v>22</v>
      </c>
      <c r="Z10" s="178" t="s">
        <v>190</v>
      </c>
      <c r="AA10" s="178" t="s">
        <v>31</v>
      </c>
      <c r="AB10" s="184">
        <v>173.8</v>
      </c>
      <c r="AC10" s="184">
        <f t="shared" si="1"/>
        <v>7</v>
      </c>
    </row>
    <row r="11" spans="2:29" ht="13.9" customHeight="1">
      <c r="B11" s="274"/>
      <c r="C11" s="277"/>
      <c r="D11" s="280"/>
      <c r="E11" s="141"/>
      <c r="F11" s="283"/>
      <c r="G11" s="291"/>
      <c r="H11" s="142"/>
      <c r="I11" s="288"/>
      <c r="J11" s="280"/>
      <c r="K11" s="165"/>
      <c r="L11" s="134">
        <f t="shared" si="2"/>
        <v>0</v>
      </c>
      <c r="M11" s="85">
        <f t="shared" si="0"/>
        <v>0</v>
      </c>
      <c r="N11" s="301"/>
      <c r="O11" s="299"/>
      <c r="P11" s="308"/>
      <c r="R11" s="175" t="s">
        <v>180</v>
      </c>
      <c r="S11" s="176" t="s">
        <v>33</v>
      </c>
      <c r="T11" s="174">
        <v>188.6</v>
      </c>
      <c r="V11" s="175" t="s">
        <v>177</v>
      </c>
      <c r="W11" s="176" t="s">
        <v>25</v>
      </c>
      <c r="X11" s="174">
        <v>191.3</v>
      </c>
      <c r="Z11" s="178" t="s">
        <v>178</v>
      </c>
      <c r="AA11" s="178" t="s">
        <v>36</v>
      </c>
      <c r="AB11" s="184">
        <v>170.9</v>
      </c>
      <c r="AC11" s="184">
        <f t="shared" si="1"/>
        <v>8</v>
      </c>
    </row>
    <row r="12" spans="2:29" ht="13.15" customHeight="1">
      <c r="B12" s="274"/>
      <c r="C12" s="277"/>
      <c r="D12" s="280"/>
      <c r="E12" s="143"/>
      <c r="F12" s="283"/>
      <c r="G12" s="291"/>
      <c r="H12" s="144"/>
      <c r="I12" s="288"/>
      <c r="J12" s="280"/>
      <c r="K12" s="167"/>
      <c r="L12" s="136">
        <f t="shared" si="2"/>
        <v>0</v>
      </c>
      <c r="M12" s="90">
        <f t="shared" si="0"/>
        <v>0</v>
      </c>
      <c r="N12" s="302"/>
      <c r="O12" s="300"/>
      <c r="P12" s="308"/>
      <c r="R12" s="177" t="s">
        <v>185</v>
      </c>
      <c r="S12" s="178" t="s">
        <v>29</v>
      </c>
      <c r="T12" s="179">
        <v>179.1</v>
      </c>
      <c r="V12" s="177" t="s">
        <v>190</v>
      </c>
      <c r="W12" s="178" t="s">
        <v>31</v>
      </c>
      <c r="X12" s="179">
        <v>173.8</v>
      </c>
      <c r="Z12" s="131" t="s">
        <v>191</v>
      </c>
      <c r="AA12" s="131" t="s">
        <v>39</v>
      </c>
      <c r="AB12" s="169">
        <v>164.1</v>
      </c>
      <c r="AC12" s="169">
        <f t="shared" si="1"/>
        <v>9</v>
      </c>
    </row>
    <row r="13" spans="2:29" ht="14.45" customHeight="1">
      <c r="B13" s="274" t="s">
        <v>181</v>
      </c>
      <c r="C13" s="277" t="s">
        <v>41</v>
      </c>
      <c r="D13" s="280">
        <v>39</v>
      </c>
      <c r="E13" s="137" t="s">
        <v>96</v>
      </c>
      <c r="F13" s="283"/>
      <c r="G13" s="291"/>
      <c r="H13" s="138">
        <v>82.5</v>
      </c>
      <c r="I13" s="288"/>
      <c r="J13" s="280"/>
      <c r="K13" s="168">
        <v>86.3</v>
      </c>
      <c r="L13" s="138">
        <f t="shared" si="2"/>
        <v>84.4</v>
      </c>
      <c r="M13" s="33">
        <f t="shared" si="0"/>
        <v>0.80380952380952397</v>
      </c>
      <c r="N13" s="302">
        <f>L13+L15</f>
        <v>162.19999999999999</v>
      </c>
      <c r="O13" s="302">
        <v>3</v>
      </c>
      <c r="P13" s="308">
        <v>10</v>
      </c>
      <c r="R13" s="181" t="s">
        <v>189</v>
      </c>
      <c r="S13" s="182" t="s">
        <v>37</v>
      </c>
      <c r="T13" s="183">
        <v>178.6</v>
      </c>
      <c r="V13" s="40" t="s">
        <v>191</v>
      </c>
      <c r="W13" s="131" t="s">
        <v>39</v>
      </c>
      <c r="X13" s="166">
        <v>164.1</v>
      </c>
      <c r="Z13" s="131" t="s">
        <v>181</v>
      </c>
      <c r="AA13" s="131" t="s">
        <v>41</v>
      </c>
      <c r="AB13" s="169">
        <v>162.19999999999999</v>
      </c>
      <c r="AC13" s="169">
        <f t="shared" si="1"/>
        <v>10</v>
      </c>
    </row>
    <row r="14" spans="2:29" ht="14.45" customHeight="1">
      <c r="B14" s="274"/>
      <c r="C14" s="277"/>
      <c r="D14" s="280"/>
      <c r="E14" s="135" t="s">
        <v>114</v>
      </c>
      <c r="F14" s="283"/>
      <c r="G14" s="294"/>
      <c r="H14" s="134">
        <v>67.5</v>
      </c>
      <c r="I14" s="288"/>
      <c r="J14" s="280"/>
      <c r="K14" s="165">
        <v>84.5</v>
      </c>
      <c r="L14" s="134">
        <f t="shared" si="2"/>
        <v>76</v>
      </c>
      <c r="M14" s="85">
        <f t="shared" si="0"/>
        <v>0.72380952380952401</v>
      </c>
      <c r="N14" s="303"/>
      <c r="O14" s="303"/>
      <c r="P14" s="308"/>
      <c r="R14" s="43" t="s">
        <v>192</v>
      </c>
      <c r="S14" s="145" t="s">
        <v>44</v>
      </c>
      <c r="T14" s="180">
        <v>66.2</v>
      </c>
      <c r="V14" s="43" t="s">
        <v>193</v>
      </c>
      <c r="W14" s="145" t="s">
        <v>42</v>
      </c>
      <c r="X14" s="180">
        <v>132.19999999999999</v>
      </c>
      <c r="Z14" s="178" t="s">
        <v>179</v>
      </c>
      <c r="AA14" s="178" t="s">
        <v>38</v>
      </c>
      <c r="AB14" s="184">
        <v>153.9</v>
      </c>
      <c r="AC14" s="184">
        <f t="shared" si="1"/>
        <v>11</v>
      </c>
    </row>
    <row r="15" spans="2:29" ht="14.45" customHeight="1">
      <c r="B15" s="275"/>
      <c r="C15" s="278"/>
      <c r="D15" s="281"/>
      <c r="E15" s="147" t="s">
        <v>113</v>
      </c>
      <c r="F15" s="286"/>
      <c r="G15" s="295"/>
      <c r="H15" s="134">
        <v>79</v>
      </c>
      <c r="I15" s="289"/>
      <c r="J15" s="281"/>
      <c r="K15" s="170">
        <v>76.5</v>
      </c>
      <c r="L15" s="162">
        <f t="shared" si="2"/>
        <v>77.8</v>
      </c>
      <c r="M15" s="94">
        <f t="shared" si="0"/>
        <v>0.74095238095238103</v>
      </c>
      <c r="N15" s="304"/>
      <c r="O15" s="304"/>
      <c r="P15" s="309"/>
      <c r="Z15" s="131" t="s">
        <v>193</v>
      </c>
      <c r="AA15" s="131" t="s">
        <v>42</v>
      </c>
      <c r="AB15" s="169">
        <v>132.19999999999999</v>
      </c>
      <c r="AC15" s="169">
        <f t="shared" si="1"/>
        <v>12</v>
      </c>
    </row>
    <row r="16" spans="2:29" ht="14.45" customHeight="1">
      <c r="B16" s="273" t="s">
        <v>176</v>
      </c>
      <c r="C16" s="276" t="s">
        <v>27</v>
      </c>
      <c r="D16" s="279">
        <v>7</v>
      </c>
      <c r="E16" s="129" t="s">
        <v>71</v>
      </c>
      <c r="F16" s="2" t="s">
        <v>194</v>
      </c>
      <c r="G16" s="128">
        <v>28</v>
      </c>
      <c r="H16" s="130">
        <v>94.5</v>
      </c>
      <c r="I16" s="287" t="s">
        <v>163</v>
      </c>
      <c r="J16" s="279">
        <v>22</v>
      </c>
      <c r="K16" s="163">
        <v>91.5</v>
      </c>
      <c r="L16" s="130">
        <f t="shared" si="2"/>
        <v>93</v>
      </c>
      <c r="M16" s="164">
        <f t="shared" si="0"/>
        <v>0.88571428571428601</v>
      </c>
      <c r="N16" s="298">
        <f>L18+L17</f>
        <v>187</v>
      </c>
      <c r="O16" s="298">
        <v>1</v>
      </c>
      <c r="P16" s="307">
        <v>3</v>
      </c>
      <c r="Z16" s="131" t="s">
        <v>182</v>
      </c>
      <c r="AA16" s="131">
        <v>1201297974</v>
      </c>
      <c r="AB16" s="169">
        <v>118.2</v>
      </c>
      <c r="AC16" s="169">
        <f t="shared" si="1"/>
        <v>13</v>
      </c>
    </row>
    <row r="17" spans="2:29" ht="14.45" customHeight="1">
      <c r="B17" s="274"/>
      <c r="C17" s="277"/>
      <c r="D17" s="280"/>
      <c r="E17" s="135" t="s">
        <v>69</v>
      </c>
      <c r="F17" s="285" t="s">
        <v>195</v>
      </c>
      <c r="G17" s="293">
        <v>124</v>
      </c>
      <c r="H17" s="134">
        <v>95.3</v>
      </c>
      <c r="I17" s="288"/>
      <c r="J17" s="280"/>
      <c r="K17" s="165">
        <v>91.5</v>
      </c>
      <c r="L17" s="134">
        <f t="shared" si="2"/>
        <v>93.4</v>
      </c>
      <c r="M17" s="85">
        <f t="shared" si="0"/>
        <v>0.88952380952381005</v>
      </c>
      <c r="N17" s="299"/>
      <c r="O17" s="299"/>
      <c r="P17" s="308"/>
      <c r="Z17" s="131" t="s">
        <v>183</v>
      </c>
      <c r="AA17" s="131" t="s">
        <v>43</v>
      </c>
      <c r="AB17" s="169">
        <v>73.2</v>
      </c>
      <c r="AC17" s="169">
        <f t="shared" si="1"/>
        <v>14</v>
      </c>
    </row>
    <row r="18" spans="2:29" ht="14.45" customHeight="1">
      <c r="B18" s="274"/>
      <c r="C18" s="277"/>
      <c r="D18" s="280"/>
      <c r="E18" s="139" t="s">
        <v>66</v>
      </c>
      <c r="F18" s="283"/>
      <c r="G18" s="291"/>
      <c r="H18" s="136">
        <v>91.3</v>
      </c>
      <c r="I18" s="288"/>
      <c r="J18" s="280"/>
      <c r="K18" s="167">
        <v>95.8</v>
      </c>
      <c r="L18" s="136">
        <f t="shared" ref="L18:L29" si="3">IF(COUNTA(H18,K18)&gt;0,ROUND(AVERAGE(H18,K18),1),)</f>
        <v>93.6</v>
      </c>
      <c r="M18" s="90">
        <f t="shared" si="0"/>
        <v>0.89142857142857135</v>
      </c>
      <c r="N18" s="300"/>
      <c r="O18" s="300"/>
      <c r="P18" s="308"/>
      <c r="Z18" s="131" t="s">
        <v>192</v>
      </c>
      <c r="AA18" s="131" t="s">
        <v>44</v>
      </c>
      <c r="AB18" s="169">
        <v>66.2</v>
      </c>
      <c r="AC18" s="169">
        <f t="shared" si="1"/>
        <v>15</v>
      </c>
    </row>
    <row r="19" spans="2:29" ht="14.45" customHeight="1">
      <c r="B19" s="274" t="s">
        <v>179</v>
      </c>
      <c r="C19" s="277" t="s">
        <v>38</v>
      </c>
      <c r="D19" s="280">
        <v>95</v>
      </c>
      <c r="E19" s="137" t="s">
        <v>99</v>
      </c>
      <c r="F19" s="283"/>
      <c r="G19" s="291"/>
      <c r="H19" s="138">
        <v>84.3</v>
      </c>
      <c r="I19" s="288"/>
      <c r="J19" s="280"/>
      <c r="K19" s="168">
        <v>83</v>
      </c>
      <c r="L19" s="138">
        <f t="shared" si="3"/>
        <v>83.7</v>
      </c>
      <c r="M19" s="33">
        <f t="shared" si="0"/>
        <v>0.79714285714285704</v>
      </c>
      <c r="N19" s="301">
        <f>L19+L20</f>
        <v>153.9</v>
      </c>
      <c r="O19" s="299">
        <v>2</v>
      </c>
      <c r="P19" s="308">
        <v>11</v>
      </c>
      <c r="Z19" s="131" t="s">
        <v>184</v>
      </c>
      <c r="AA19" s="131" t="s">
        <v>45</v>
      </c>
      <c r="AB19" s="169">
        <v>0</v>
      </c>
      <c r="AC19" s="169">
        <f t="shared" si="1"/>
        <v>16</v>
      </c>
    </row>
    <row r="20" spans="2:29" ht="13.9" customHeight="1">
      <c r="B20" s="274"/>
      <c r="C20" s="277"/>
      <c r="D20" s="280"/>
      <c r="E20" s="135" t="s">
        <v>119</v>
      </c>
      <c r="F20" s="283"/>
      <c r="G20" s="291"/>
      <c r="H20" s="134">
        <v>72.3</v>
      </c>
      <c r="I20" s="288"/>
      <c r="J20" s="280"/>
      <c r="K20" s="165">
        <v>68</v>
      </c>
      <c r="L20" s="134">
        <f t="shared" si="3"/>
        <v>70.2</v>
      </c>
      <c r="M20" s="85">
        <f t="shared" si="0"/>
        <v>0.66857142857142904</v>
      </c>
      <c r="N20" s="301"/>
      <c r="O20" s="299"/>
      <c r="P20" s="308"/>
    </row>
    <row r="21" spans="2:29" ht="19.5">
      <c r="B21" s="274"/>
      <c r="C21" s="277"/>
      <c r="D21" s="280"/>
      <c r="E21" s="143"/>
      <c r="F21" s="283"/>
      <c r="G21" s="291"/>
      <c r="H21" s="136"/>
      <c r="I21" s="288"/>
      <c r="J21" s="280"/>
      <c r="K21" s="167"/>
      <c r="L21" s="136">
        <f t="shared" si="3"/>
        <v>0</v>
      </c>
      <c r="M21" s="90">
        <f t="shared" si="0"/>
        <v>0</v>
      </c>
      <c r="N21" s="302"/>
      <c r="O21" s="300"/>
      <c r="P21" s="308"/>
    </row>
    <row r="22" spans="2:29" ht="14.45" customHeight="1">
      <c r="B22" s="274" t="s">
        <v>182</v>
      </c>
      <c r="C22" s="277">
        <v>1201297974</v>
      </c>
      <c r="D22" s="280">
        <v>123</v>
      </c>
      <c r="E22" s="137" t="s">
        <v>115</v>
      </c>
      <c r="F22" s="283"/>
      <c r="G22" s="291"/>
      <c r="H22" s="138">
        <v>76</v>
      </c>
      <c r="I22" s="288"/>
      <c r="J22" s="280"/>
      <c r="K22" s="168">
        <v>75.3</v>
      </c>
      <c r="L22" s="138">
        <f t="shared" si="3"/>
        <v>75.7</v>
      </c>
      <c r="M22" s="33">
        <f t="shared" si="0"/>
        <v>0.72095238095238101</v>
      </c>
      <c r="N22" s="301">
        <f>L22+L23</f>
        <v>118.2</v>
      </c>
      <c r="O22" s="299">
        <v>3</v>
      </c>
      <c r="P22" s="308">
        <v>13</v>
      </c>
    </row>
    <row r="23" spans="2:29" ht="14.45" customHeight="1">
      <c r="B23" s="274"/>
      <c r="C23" s="277"/>
      <c r="D23" s="280"/>
      <c r="E23" s="133" t="s">
        <v>128</v>
      </c>
      <c r="F23" s="283"/>
      <c r="G23" s="291"/>
      <c r="H23" s="134">
        <v>42</v>
      </c>
      <c r="I23" s="288"/>
      <c r="J23" s="280"/>
      <c r="K23" s="165">
        <v>43</v>
      </c>
      <c r="L23" s="134">
        <f t="shared" si="3"/>
        <v>42.5</v>
      </c>
      <c r="M23" s="85">
        <f t="shared" si="0"/>
        <v>0.40476190476190499</v>
      </c>
      <c r="N23" s="301"/>
      <c r="O23" s="299"/>
      <c r="P23" s="308"/>
    </row>
    <row r="24" spans="2:29" ht="14.45" customHeight="1">
      <c r="B24" s="274"/>
      <c r="C24" s="277"/>
      <c r="D24" s="280"/>
      <c r="E24" s="139" t="s">
        <v>129</v>
      </c>
      <c r="F24" s="283"/>
      <c r="G24" s="291"/>
      <c r="H24" s="134">
        <v>39</v>
      </c>
      <c r="I24" s="288"/>
      <c r="J24" s="280"/>
      <c r="K24" s="167">
        <v>40.799999999999997</v>
      </c>
      <c r="L24" s="136">
        <f t="shared" si="3"/>
        <v>39.9</v>
      </c>
      <c r="M24" s="90">
        <f t="shared" si="0"/>
        <v>0.38</v>
      </c>
      <c r="N24" s="302"/>
      <c r="O24" s="300"/>
      <c r="P24" s="308"/>
    </row>
    <row r="25" spans="2:29" ht="18.600000000000001" customHeight="1">
      <c r="B25" s="274" t="s">
        <v>184</v>
      </c>
      <c r="C25" s="277" t="s">
        <v>45</v>
      </c>
      <c r="D25" s="280">
        <v>12</v>
      </c>
      <c r="E25" s="148"/>
      <c r="F25" s="284"/>
      <c r="G25" s="292"/>
      <c r="H25" s="138">
        <v>0</v>
      </c>
      <c r="I25" s="288"/>
      <c r="J25" s="280"/>
      <c r="K25" s="168">
        <v>0</v>
      </c>
      <c r="L25" s="138">
        <f t="shared" si="3"/>
        <v>0</v>
      </c>
      <c r="M25" s="33">
        <f t="shared" si="0"/>
        <v>0</v>
      </c>
      <c r="N25" s="302">
        <v>0</v>
      </c>
      <c r="O25" s="302">
        <v>4</v>
      </c>
      <c r="P25" s="308">
        <v>16</v>
      </c>
    </row>
    <row r="26" spans="2:29" ht="19.5">
      <c r="B26" s="274"/>
      <c r="C26" s="277"/>
      <c r="D26" s="280"/>
      <c r="E26" s="141"/>
      <c r="F26" s="149"/>
      <c r="G26" s="150"/>
      <c r="H26" s="151"/>
      <c r="I26" s="288"/>
      <c r="J26" s="280"/>
      <c r="K26" s="165"/>
      <c r="L26" s="134">
        <f t="shared" si="3"/>
        <v>0</v>
      </c>
      <c r="M26" s="85">
        <f t="shared" si="0"/>
        <v>0</v>
      </c>
      <c r="N26" s="303"/>
      <c r="O26" s="303"/>
      <c r="P26" s="308"/>
    </row>
    <row r="27" spans="2:29" ht="19.5">
      <c r="B27" s="275"/>
      <c r="C27" s="278"/>
      <c r="D27" s="281"/>
      <c r="E27" s="152"/>
      <c r="F27" s="153"/>
      <c r="G27" s="154"/>
      <c r="H27" s="155"/>
      <c r="I27" s="289"/>
      <c r="J27" s="281"/>
      <c r="K27" s="170"/>
      <c r="L27" s="162">
        <f t="shared" si="3"/>
        <v>0</v>
      </c>
      <c r="M27" s="94">
        <f t="shared" si="0"/>
        <v>0</v>
      </c>
      <c r="N27" s="304"/>
      <c r="O27" s="304"/>
      <c r="P27" s="309"/>
    </row>
    <row r="28" spans="2:29" ht="14.45" customHeight="1">
      <c r="B28" s="273" t="s">
        <v>180</v>
      </c>
      <c r="C28" s="276" t="s">
        <v>33</v>
      </c>
      <c r="D28" s="279">
        <v>5</v>
      </c>
      <c r="E28" s="129" t="s">
        <v>74</v>
      </c>
      <c r="F28" s="287" t="s">
        <v>161</v>
      </c>
      <c r="G28" s="279">
        <v>11</v>
      </c>
      <c r="H28" s="130">
        <v>88.8</v>
      </c>
      <c r="I28" s="282" t="s">
        <v>196</v>
      </c>
      <c r="J28" s="290">
        <v>7</v>
      </c>
      <c r="K28" s="163">
        <v>95.5</v>
      </c>
      <c r="L28" s="130">
        <f t="shared" si="3"/>
        <v>92.2</v>
      </c>
      <c r="M28" s="164">
        <f t="shared" si="0"/>
        <v>0.87809523809523804</v>
      </c>
      <c r="N28" s="298">
        <f>L28+L29</f>
        <v>188.6</v>
      </c>
      <c r="O28" s="298">
        <v>1</v>
      </c>
      <c r="P28" s="307">
        <v>2</v>
      </c>
    </row>
    <row r="29" spans="2:29" ht="14.45" customHeight="1">
      <c r="B29" s="274"/>
      <c r="C29" s="277"/>
      <c r="D29" s="280"/>
      <c r="E29" s="133" t="s">
        <v>59</v>
      </c>
      <c r="F29" s="288"/>
      <c r="G29" s="280"/>
      <c r="H29" s="134">
        <v>94.5</v>
      </c>
      <c r="I29" s="284"/>
      <c r="J29" s="292"/>
      <c r="K29" s="165">
        <v>98.3</v>
      </c>
      <c r="L29" s="134">
        <f t="shared" si="3"/>
        <v>96.4</v>
      </c>
      <c r="M29" s="85">
        <f t="shared" si="0"/>
        <v>0.91809523809523796</v>
      </c>
      <c r="N29" s="299"/>
      <c r="O29" s="299"/>
      <c r="P29" s="308"/>
    </row>
    <row r="30" spans="2:29" ht="14.45" hidden="1" customHeight="1">
      <c r="B30" s="274"/>
      <c r="C30" s="277"/>
      <c r="D30" s="280"/>
      <c r="E30" s="143"/>
      <c r="F30" s="288"/>
      <c r="G30" s="280"/>
      <c r="H30" s="136"/>
      <c r="I30" s="149"/>
      <c r="J30" s="150"/>
      <c r="K30" s="167"/>
      <c r="L30" s="136">
        <f t="shared" ref="L30:L41" si="4">IF(COUNTA(H30,K30)&gt;0,ROUND(AVERAGE(H30,K30),1),)</f>
        <v>0</v>
      </c>
      <c r="M30" s="90">
        <f t="shared" si="0"/>
        <v>0</v>
      </c>
      <c r="N30" s="299"/>
      <c r="O30" s="300"/>
      <c r="P30" s="308"/>
    </row>
    <row r="31" spans="2:29" ht="14.45" customHeight="1">
      <c r="B31" s="274" t="s">
        <v>185</v>
      </c>
      <c r="C31" s="277" t="s">
        <v>29</v>
      </c>
      <c r="D31" s="280">
        <v>13</v>
      </c>
      <c r="E31" s="137" t="s">
        <v>92</v>
      </c>
      <c r="F31" s="288"/>
      <c r="G31" s="280"/>
      <c r="H31" s="138">
        <v>87.8</v>
      </c>
      <c r="I31" s="107" t="s">
        <v>197</v>
      </c>
      <c r="J31" s="132">
        <v>26</v>
      </c>
      <c r="K31" s="168">
        <v>84.5</v>
      </c>
      <c r="L31" s="138">
        <f t="shared" si="4"/>
        <v>86.2</v>
      </c>
      <c r="M31" s="33">
        <f t="shared" si="0"/>
        <v>0.82095238095238099</v>
      </c>
      <c r="N31" s="301">
        <f>L32+L31</f>
        <v>179.1</v>
      </c>
      <c r="O31" s="299">
        <v>2</v>
      </c>
      <c r="P31" s="308">
        <v>5</v>
      </c>
    </row>
    <row r="32" spans="2:29" ht="14.45" customHeight="1">
      <c r="B32" s="274"/>
      <c r="C32" s="277"/>
      <c r="D32" s="280"/>
      <c r="E32" s="133" t="s">
        <v>73</v>
      </c>
      <c r="F32" s="288"/>
      <c r="G32" s="280"/>
      <c r="H32" s="134">
        <v>93.3</v>
      </c>
      <c r="I32" s="285" t="s">
        <v>196</v>
      </c>
      <c r="J32" s="293">
        <v>7</v>
      </c>
      <c r="K32" s="165">
        <v>92.5</v>
      </c>
      <c r="L32" s="134">
        <f t="shared" si="4"/>
        <v>92.9</v>
      </c>
      <c r="M32" s="85">
        <f t="shared" si="0"/>
        <v>0.88476190476190497</v>
      </c>
      <c r="N32" s="301"/>
      <c r="O32" s="299"/>
      <c r="P32" s="308"/>
    </row>
    <row r="33" spans="2:16" ht="14.45" customHeight="1">
      <c r="B33" s="274"/>
      <c r="C33" s="277"/>
      <c r="D33" s="280"/>
      <c r="E33" s="133" t="s">
        <v>125</v>
      </c>
      <c r="F33" s="288"/>
      <c r="G33" s="280"/>
      <c r="H33" s="136">
        <v>66</v>
      </c>
      <c r="I33" s="283"/>
      <c r="J33" s="291"/>
      <c r="K33" s="167">
        <v>60</v>
      </c>
      <c r="L33" s="136">
        <f t="shared" si="4"/>
        <v>63</v>
      </c>
      <c r="M33" s="90">
        <f t="shared" si="0"/>
        <v>0.6</v>
      </c>
      <c r="N33" s="302"/>
      <c r="O33" s="300"/>
      <c r="P33" s="308"/>
    </row>
    <row r="34" spans="2:16" ht="14.45" customHeight="1">
      <c r="B34" s="274" t="s">
        <v>189</v>
      </c>
      <c r="C34" s="277" t="s">
        <v>37</v>
      </c>
      <c r="D34" s="280">
        <v>18</v>
      </c>
      <c r="E34" s="157" t="s">
        <v>91</v>
      </c>
      <c r="F34" s="288"/>
      <c r="G34" s="280"/>
      <c r="H34" s="138">
        <v>87.5</v>
      </c>
      <c r="I34" s="283"/>
      <c r="J34" s="291"/>
      <c r="K34" s="168">
        <v>85.8</v>
      </c>
      <c r="L34" s="138">
        <f t="shared" si="4"/>
        <v>86.7</v>
      </c>
      <c r="M34" s="33">
        <f t="shared" si="0"/>
        <v>0.82571428571428596</v>
      </c>
      <c r="N34" s="301">
        <f>L35+L34</f>
        <v>178.6</v>
      </c>
      <c r="O34" s="299">
        <v>3</v>
      </c>
      <c r="P34" s="308">
        <v>6</v>
      </c>
    </row>
    <row r="35" spans="2:16" ht="14.45" customHeight="1">
      <c r="B35" s="274"/>
      <c r="C35" s="277"/>
      <c r="D35" s="280"/>
      <c r="E35" s="133" t="s">
        <v>77</v>
      </c>
      <c r="F35" s="288"/>
      <c r="G35" s="280"/>
      <c r="H35" s="134">
        <v>93.3</v>
      </c>
      <c r="I35" s="283"/>
      <c r="J35" s="291"/>
      <c r="K35" s="165">
        <v>90.5</v>
      </c>
      <c r="L35" s="134">
        <f t="shared" si="4"/>
        <v>91.9</v>
      </c>
      <c r="M35" s="85">
        <f t="shared" si="0"/>
        <v>0.87523809523809504</v>
      </c>
      <c r="N35" s="301"/>
      <c r="O35" s="299"/>
      <c r="P35" s="308"/>
    </row>
    <row r="36" spans="2:16" ht="14.45" customHeight="1">
      <c r="B36" s="274"/>
      <c r="C36" s="277"/>
      <c r="D36" s="280"/>
      <c r="E36" s="158" t="s">
        <v>117</v>
      </c>
      <c r="F36" s="288"/>
      <c r="G36" s="280"/>
      <c r="H36" s="136">
        <v>73</v>
      </c>
      <c r="I36" s="283"/>
      <c r="J36" s="291"/>
      <c r="K36" s="167">
        <v>73</v>
      </c>
      <c r="L36" s="136">
        <f t="shared" si="4"/>
        <v>73</v>
      </c>
      <c r="M36" s="90">
        <f t="shared" si="0"/>
        <v>0.69523809523809499</v>
      </c>
      <c r="N36" s="302"/>
      <c r="O36" s="300"/>
      <c r="P36" s="308"/>
    </row>
    <row r="37" spans="2:16" ht="19.5">
      <c r="B37" s="274" t="s">
        <v>192</v>
      </c>
      <c r="C37" s="277" t="s">
        <v>44</v>
      </c>
      <c r="D37" s="280">
        <v>40</v>
      </c>
      <c r="E37" s="137" t="s">
        <v>118</v>
      </c>
      <c r="F37" s="288"/>
      <c r="G37" s="280"/>
      <c r="H37" s="138">
        <v>68.8</v>
      </c>
      <c r="I37" s="284"/>
      <c r="J37" s="292"/>
      <c r="K37" s="168">
        <v>73.5</v>
      </c>
      <c r="L37" s="138">
        <f t="shared" si="4"/>
        <v>71.2</v>
      </c>
      <c r="M37" s="33">
        <f t="shared" si="0"/>
        <v>0.67809523809523797</v>
      </c>
      <c r="N37" s="302">
        <f>L37-5</f>
        <v>66.2</v>
      </c>
      <c r="O37" s="302">
        <v>4</v>
      </c>
      <c r="P37" s="308">
        <v>15</v>
      </c>
    </row>
    <row r="38" spans="2:16" ht="18" hidden="1" customHeight="1">
      <c r="B38" s="274"/>
      <c r="C38" s="277"/>
      <c r="D38" s="280"/>
      <c r="E38" s="141"/>
      <c r="F38" s="288"/>
      <c r="G38" s="280"/>
      <c r="H38" s="151"/>
      <c r="I38" s="149"/>
      <c r="J38" s="150"/>
      <c r="K38" s="165"/>
      <c r="L38" s="134">
        <f t="shared" si="4"/>
        <v>0</v>
      </c>
      <c r="M38" s="85">
        <f t="shared" si="0"/>
        <v>0</v>
      </c>
      <c r="N38" s="303"/>
      <c r="O38" s="303"/>
      <c r="P38" s="308"/>
    </row>
    <row r="39" spans="2:16" ht="19.5">
      <c r="B39" s="275"/>
      <c r="C39" s="278"/>
      <c r="D39" s="281"/>
      <c r="E39" s="152"/>
      <c r="F39" s="289"/>
      <c r="G39" s="281"/>
      <c r="H39" s="155"/>
      <c r="I39" s="153"/>
      <c r="J39" s="154"/>
      <c r="K39" s="170"/>
      <c r="L39" s="162">
        <f t="shared" si="4"/>
        <v>0</v>
      </c>
      <c r="M39" s="94">
        <f t="shared" si="0"/>
        <v>0</v>
      </c>
      <c r="N39" s="304"/>
      <c r="O39" s="304"/>
      <c r="P39" s="309"/>
    </row>
    <row r="40" spans="2:16" ht="14.45" customHeight="1">
      <c r="B40" s="273" t="s">
        <v>177</v>
      </c>
      <c r="C40" s="276" t="s">
        <v>25</v>
      </c>
      <c r="D40" s="279">
        <v>6</v>
      </c>
      <c r="E40" s="160" t="s">
        <v>87</v>
      </c>
      <c r="F40" s="282" t="s">
        <v>198</v>
      </c>
      <c r="G40" s="290">
        <v>7</v>
      </c>
      <c r="H40" s="130">
        <v>89.5</v>
      </c>
      <c r="I40" s="156" t="s">
        <v>168</v>
      </c>
      <c r="J40" s="128">
        <v>18</v>
      </c>
      <c r="K40" s="163">
        <v>87</v>
      </c>
      <c r="L40" s="130">
        <f t="shared" si="4"/>
        <v>88.3</v>
      </c>
      <c r="M40" s="164">
        <f t="shared" si="0"/>
        <v>0.84095238095238101</v>
      </c>
      <c r="N40" s="298">
        <v>191.3</v>
      </c>
      <c r="O40" s="298">
        <v>1</v>
      </c>
      <c r="P40" s="307">
        <v>1</v>
      </c>
    </row>
    <row r="41" spans="2:16" ht="14.45" customHeight="1">
      <c r="B41" s="274"/>
      <c r="C41" s="277"/>
      <c r="D41" s="280"/>
      <c r="E41" s="133" t="s">
        <v>64</v>
      </c>
      <c r="F41" s="283"/>
      <c r="G41" s="291"/>
      <c r="H41" s="134">
        <v>93.8</v>
      </c>
      <c r="I41" s="107" t="s">
        <v>199</v>
      </c>
      <c r="J41" s="132">
        <v>22</v>
      </c>
      <c r="K41" s="165">
        <v>96</v>
      </c>
      <c r="L41" s="134">
        <f t="shared" si="4"/>
        <v>94.9</v>
      </c>
      <c r="M41" s="85">
        <f t="shared" si="0"/>
        <v>0.90380952380952395</v>
      </c>
      <c r="N41" s="299"/>
      <c r="O41" s="299"/>
      <c r="P41" s="308"/>
    </row>
    <row r="42" spans="2:16" ht="14.45" customHeight="1">
      <c r="B42" s="274"/>
      <c r="C42" s="277"/>
      <c r="D42" s="280"/>
      <c r="E42" s="158" t="s">
        <v>62</v>
      </c>
      <c r="F42" s="284"/>
      <c r="G42" s="292"/>
      <c r="H42" s="136">
        <v>99.3</v>
      </c>
      <c r="I42" s="285" t="s">
        <v>168</v>
      </c>
      <c r="J42" s="293">
        <v>18</v>
      </c>
      <c r="K42" s="167">
        <v>93.5</v>
      </c>
      <c r="L42" s="136">
        <f t="shared" ref="L42:L51" si="5">IF(COUNTA(H42,K42)&gt;0,ROUND(AVERAGE(H42,K42),1),)</f>
        <v>96.4</v>
      </c>
      <c r="M42" s="90">
        <f t="shared" si="0"/>
        <v>0.91809523809523796</v>
      </c>
      <c r="N42" s="300"/>
      <c r="O42" s="300"/>
      <c r="P42" s="308"/>
    </row>
    <row r="43" spans="2:16" ht="14.45" customHeight="1">
      <c r="B43" s="274" t="s">
        <v>190</v>
      </c>
      <c r="C43" s="277" t="s">
        <v>31</v>
      </c>
      <c r="D43" s="280">
        <v>47</v>
      </c>
      <c r="E43" s="137" t="s">
        <v>94</v>
      </c>
      <c r="F43" s="285" t="s">
        <v>200</v>
      </c>
      <c r="G43" s="293">
        <v>4</v>
      </c>
      <c r="H43" s="138">
        <v>83.8</v>
      </c>
      <c r="I43" s="283"/>
      <c r="J43" s="291"/>
      <c r="K43" s="168">
        <v>87.8</v>
      </c>
      <c r="L43" s="138">
        <f t="shared" si="5"/>
        <v>85.8</v>
      </c>
      <c r="M43" s="33">
        <f t="shared" si="0"/>
        <v>0.81714285714285695</v>
      </c>
      <c r="N43" s="301">
        <f>L43+L44</f>
        <v>172.8</v>
      </c>
      <c r="O43" s="299">
        <v>2</v>
      </c>
      <c r="P43" s="308">
        <v>7</v>
      </c>
    </row>
    <row r="44" spans="2:16" ht="14.45" customHeight="1">
      <c r="B44" s="274"/>
      <c r="C44" s="277"/>
      <c r="D44" s="280"/>
      <c r="E44" s="135" t="s">
        <v>89</v>
      </c>
      <c r="F44" s="284"/>
      <c r="G44" s="292"/>
      <c r="H44" s="134">
        <v>87</v>
      </c>
      <c r="I44" s="283"/>
      <c r="J44" s="291"/>
      <c r="K44" s="165">
        <v>87</v>
      </c>
      <c r="L44" s="134">
        <f t="shared" si="5"/>
        <v>87</v>
      </c>
      <c r="M44" s="85">
        <f t="shared" si="0"/>
        <v>0.82857142857142896</v>
      </c>
      <c r="N44" s="301"/>
      <c r="O44" s="299"/>
      <c r="P44" s="308"/>
    </row>
    <row r="45" spans="2:16" ht="14.45" customHeight="1">
      <c r="B45" s="274"/>
      <c r="C45" s="277"/>
      <c r="D45" s="280"/>
      <c r="E45" s="135" t="s">
        <v>90</v>
      </c>
      <c r="F45" s="107" t="s">
        <v>198</v>
      </c>
      <c r="G45" s="132">
        <v>7</v>
      </c>
      <c r="H45" s="136">
        <v>83</v>
      </c>
      <c r="I45" s="283"/>
      <c r="J45" s="291"/>
      <c r="K45" s="167">
        <v>90.5</v>
      </c>
      <c r="L45" s="136">
        <f t="shared" si="5"/>
        <v>86.8</v>
      </c>
      <c r="M45" s="90">
        <f t="shared" si="0"/>
        <v>0.82666666666666699</v>
      </c>
      <c r="N45" s="302"/>
      <c r="O45" s="300"/>
      <c r="P45" s="308"/>
    </row>
    <row r="46" spans="2:16" ht="14.45" customHeight="1">
      <c r="B46" s="274" t="s">
        <v>193</v>
      </c>
      <c r="C46" s="277" t="s">
        <v>42</v>
      </c>
      <c r="D46" s="280">
        <v>71</v>
      </c>
      <c r="E46" s="137" t="s">
        <v>123</v>
      </c>
      <c r="F46" s="107" t="s">
        <v>200</v>
      </c>
      <c r="G46" s="132">
        <v>4</v>
      </c>
      <c r="H46" s="138">
        <v>67.5</v>
      </c>
      <c r="I46" s="283"/>
      <c r="J46" s="291"/>
      <c r="K46" s="168">
        <v>67</v>
      </c>
      <c r="L46" s="138">
        <f t="shared" si="5"/>
        <v>67.3</v>
      </c>
      <c r="M46" s="33">
        <f t="shared" si="0"/>
        <v>0.64095238095238105</v>
      </c>
      <c r="N46" s="301">
        <f>L46+L47</f>
        <v>132.19999999999999</v>
      </c>
      <c r="O46" s="299">
        <v>4</v>
      </c>
      <c r="P46" s="308">
        <v>12</v>
      </c>
    </row>
    <row r="47" spans="2:16" ht="14.45" customHeight="1">
      <c r="B47" s="274"/>
      <c r="C47" s="277"/>
      <c r="D47" s="280"/>
      <c r="E47" s="133" t="s">
        <v>124</v>
      </c>
      <c r="F47" s="140" t="s">
        <v>198</v>
      </c>
      <c r="G47" s="132">
        <v>7</v>
      </c>
      <c r="H47" s="134">
        <v>66</v>
      </c>
      <c r="I47" s="283"/>
      <c r="J47" s="291"/>
      <c r="K47" s="165">
        <v>63.8</v>
      </c>
      <c r="L47" s="134">
        <f t="shared" si="5"/>
        <v>64.900000000000006</v>
      </c>
      <c r="M47" s="85">
        <f t="shared" si="0"/>
        <v>0.61809523809523803</v>
      </c>
      <c r="N47" s="301"/>
      <c r="O47" s="299"/>
      <c r="P47" s="308"/>
    </row>
    <row r="48" spans="2:16" ht="14.45" hidden="1" customHeight="1">
      <c r="B48" s="274"/>
      <c r="C48" s="277"/>
      <c r="D48" s="280"/>
      <c r="E48" s="143"/>
      <c r="F48" s="140"/>
      <c r="G48" s="132"/>
      <c r="H48" s="134"/>
      <c r="I48" s="283"/>
      <c r="J48" s="291"/>
      <c r="K48" s="167"/>
      <c r="L48" s="136">
        <f t="shared" si="5"/>
        <v>0</v>
      </c>
      <c r="M48" s="90">
        <f t="shared" si="0"/>
        <v>0</v>
      </c>
      <c r="N48" s="301"/>
      <c r="O48" s="299"/>
      <c r="P48" s="308"/>
    </row>
    <row r="49" spans="2:16" ht="14.45" customHeight="1">
      <c r="B49" s="274" t="s">
        <v>191</v>
      </c>
      <c r="C49" s="277" t="s">
        <v>39</v>
      </c>
      <c r="D49" s="280">
        <v>21</v>
      </c>
      <c r="E49" s="137" t="s">
        <v>108</v>
      </c>
      <c r="F49" s="140" t="s">
        <v>200</v>
      </c>
      <c r="G49" s="132">
        <v>4</v>
      </c>
      <c r="H49" s="138">
        <v>79.3</v>
      </c>
      <c r="I49" s="284"/>
      <c r="J49" s="292"/>
      <c r="K49" s="168">
        <v>80</v>
      </c>
      <c r="L49" s="138">
        <f t="shared" si="5"/>
        <v>79.7</v>
      </c>
      <c r="M49" s="33">
        <f t="shared" si="0"/>
        <v>0.75904761904761897</v>
      </c>
      <c r="N49" s="302">
        <f>L49+L51</f>
        <v>164.1</v>
      </c>
      <c r="O49" s="302">
        <v>3</v>
      </c>
      <c r="P49" s="308">
        <v>9</v>
      </c>
    </row>
    <row r="50" spans="2:16" ht="19.5">
      <c r="B50" s="274"/>
      <c r="C50" s="277"/>
      <c r="D50" s="280"/>
      <c r="E50" s="141"/>
      <c r="F50" s="140"/>
      <c r="G50" s="132"/>
      <c r="H50" s="134"/>
      <c r="I50" s="149"/>
      <c r="J50" s="132"/>
      <c r="K50" s="165"/>
      <c r="L50" s="134">
        <f t="shared" si="5"/>
        <v>0</v>
      </c>
      <c r="M50" s="85">
        <f t="shared" si="0"/>
        <v>0</v>
      </c>
      <c r="N50" s="303"/>
      <c r="O50" s="303"/>
      <c r="P50" s="308"/>
    </row>
    <row r="51" spans="2:16" ht="14.45" customHeight="1">
      <c r="B51" s="275"/>
      <c r="C51" s="278"/>
      <c r="D51" s="281"/>
      <c r="E51" s="161" t="s">
        <v>98</v>
      </c>
      <c r="F51" s="159" t="s">
        <v>198</v>
      </c>
      <c r="G51" s="146">
        <v>7</v>
      </c>
      <c r="H51" s="162">
        <v>83.3</v>
      </c>
      <c r="I51" s="159" t="s">
        <v>201</v>
      </c>
      <c r="J51" s="146">
        <v>11</v>
      </c>
      <c r="K51" s="170">
        <v>85.5</v>
      </c>
      <c r="L51" s="162">
        <f t="shared" si="5"/>
        <v>84.4</v>
      </c>
      <c r="M51" s="94">
        <f t="shared" si="0"/>
        <v>0.80380952380952397</v>
      </c>
      <c r="N51" s="304"/>
      <c r="O51" s="304"/>
      <c r="P51" s="309"/>
    </row>
  </sheetData>
  <mergeCells count="131">
    <mergeCell ref="O43:O45"/>
    <mergeCell ref="O46:O48"/>
    <mergeCell ref="O49:O51"/>
    <mergeCell ref="P2:P3"/>
    <mergeCell ref="P4:P6"/>
    <mergeCell ref="P7:P9"/>
    <mergeCell ref="P10:P12"/>
    <mergeCell ref="P13:P15"/>
    <mergeCell ref="P16:P18"/>
    <mergeCell ref="P19:P21"/>
    <mergeCell ref="P22:P24"/>
    <mergeCell ref="P25:P27"/>
    <mergeCell ref="P28:P30"/>
    <mergeCell ref="P31:P33"/>
    <mergeCell ref="P34:P36"/>
    <mergeCell ref="P37:P39"/>
    <mergeCell ref="P40:P42"/>
    <mergeCell ref="P43:P45"/>
    <mergeCell ref="P46:P48"/>
    <mergeCell ref="P49:P51"/>
    <mergeCell ref="O16:O18"/>
    <mergeCell ref="O19:O21"/>
    <mergeCell ref="O22:O24"/>
    <mergeCell ref="O25:O27"/>
    <mergeCell ref="O28:O30"/>
    <mergeCell ref="O31:O33"/>
    <mergeCell ref="O34:O36"/>
    <mergeCell ref="O37:O39"/>
    <mergeCell ref="O40:O42"/>
    <mergeCell ref="J16:J27"/>
    <mergeCell ref="J28:J29"/>
    <mergeCell ref="J32:J37"/>
    <mergeCell ref="J42:J49"/>
    <mergeCell ref="L2:L3"/>
    <mergeCell ref="M2:M3"/>
    <mergeCell ref="N2:N3"/>
    <mergeCell ref="N4:N6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  <mergeCell ref="N40:N42"/>
    <mergeCell ref="N43:N45"/>
    <mergeCell ref="N46:N48"/>
    <mergeCell ref="N49:N51"/>
    <mergeCell ref="G10:G15"/>
    <mergeCell ref="G17:G25"/>
    <mergeCell ref="G28:G39"/>
    <mergeCell ref="G40:G42"/>
    <mergeCell ref="G43:G44"/>
    <mergeCell ref="I4:I15"/>
    <mergeCell ref="I16:I27"/>
    <mergeCell ref="I28:I29"/>
    <mergeCell ref="I32:I37"/>
    <mergeCell ref="I42:I49"/>
    <mergeCell ref="D37:D39"/>
    <mergeCell ref="D40:D42"/>
    <mergeCell ref="D43:D45"/>
    <mergeCell ref="D46:D48"/>
    <mergeCell ref="D49:D51"/>
    <mergeCell ref="F4:F8"/>
    <mergeCell ref="F10:F15"/>
    <mergeCell ref="F17:F25"/>
    <mergeCell ref="F28:F39"/>
    <mergeCell ref="F40:F42"/>
    <mergeCell ref="F43:F44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B37:B39"/>
    <mergeCell ref="B40:B42"/>
    <mergeCell ref="B43:B45"/>
    <mergeCell ref="B46:B48"/>
    <mergeCell ref="B49:B51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2:D2"/>
    <mergeCell ref="F2:H2"/>
    <mergeCell ref="I2:K2"/>
    <mergeCell ref="R2:T2"/>
    <mergeCell ref="V2:X2"/>
    <mergeCell ref="Z2:AC2"/>
    <mergeCell ref="R9:T9"/>
    <mergeCell ref="V9:X9"/>
    <mergeCell ref="B4:B6"/>
    <mergeCell ref="B7:B9"/>
    <mergeCell ref="D4:D6"/>
    <mergeCell ref="D7:D9"/>
    <mergeCell ref="G4:G8"/>
    <mergeCell ref="J4:J15"/>
    <mergeCell ref="O2:O3"/>
    <mergeCell ref="O4:O6"/>
    <mergeCell ref="O7:O9"/>
    <mergeCell ref="O10:O12"/>
    <mergeCell ref="O13:O15"/>
  </mergeCells>
  <phoneticPr fontId="21" type="noConversion"/>
  <conditionalFormatting sqref="L4:L15">
    <cfRule type="dataBar" priority="4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{CACC13CB-6965-4AA3-97B0-CDDB95333D72}</x14:id>
        </ext>
      </extLst>
    </cfRule>
  </conditionalFormatting>
  <conditionalFormatting sqref="L16:L27">
    <cfRule type="dataBar" priority="3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{B599F7E1-22B9-4EED-A14A-6CEFA911E02C}</x14:id>
        </ext>
      </extLst>
    </cfRule>
  </conditionalFormatting>
  <conditionalFormatting sqref="L28:L39">
    <cfRule type="dataBar" priority="2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{E73C80E8-54CF-42F5-A133-A0A6E401FEB3}</x14:id>
        </ext>
      </extLst>
    </cfRule>
  </conditionalFormatting>
  <conditionalFormatting sqref="L40:L51">
    <cfRule type="dataBar" priority="1">
      <dataBar>
        <cfvo type="num" val="0"/>
        <cfvo type="num" val="105"/>
        <color rgb="FF638EC6"/>
      </dataBar>
      <extLst>
        <ext xmlns:x14="http://schemas.microsoft.com/office/spreadsheetml/2009/9/main" uri="{B025F937-C7B1-47D3-B67F-A62EFF666E3E}">
          <x14:id>{78AC49A4-90D6-448B-BF10-187BFBF15C04}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CC13CB-6965-4AA3-97B0-CDDB95333D72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L4:L15</xm:sqref>
        </x14:conditionalFormatting>
        <x14:conditionalFormatting xmlns:xm="http://schemas.microsoft.com/office/excel/2006/main">
          <x14:cfRule type="dataBar" id="{B599F7E1-22B9-4EED-A14A-6CEFA911E02C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L16:L27</xm:sqref>
        </x14:conditionalFormatting>
        <x14:conditionalFormatting xmlns:xm="http://schemas.microsoft.com/office/excel/2006/main">
          <x14:cfRule type="dataBar" id="{E73C80E8-54CF-42F5-A133-A0A6E401FEB3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L28:L39</xm:sqref>
        </x14:conditionalFormatting>
        <x14:conditionalFormatting xmlns:xm="http://schemas.microsoft.com/office/excel/2006/main">
          <x14:cfRule type="dataBar" id="{78AC49A4-90D6-448B-BF10-187BFBF15C04}">
            <x14:dataBar minLength="0" maxLength="100" gradient="0">
              <x14:cfvo type="num">
                <xm:f>0</xm:f>
              </x14:cfvo>
              <x14:cfvo type="num">
                <xm:f>105</xm:f>
              </x14:cfvo>
              <x14:negativeFillColor rgb="FFFF0000"/>
              <x14:axisColor rgb="FF000000"/>
            </x14:dataBar>
          </x14:cfRule>
          <xm:sqref>L40:L51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37"/>
  <sheetViews>
    <sheetView topLeftCell="A10" workbookViewId="0">
      <selection activeCell="E30" sqref="E30"/>
    </sheetView>
  </sheetViews>
  <sheetFormatPr defaultColWidth="9" defaultRowHeight="14.25"/>
  <cols>
    <col min="2" max="2" width="7.5" customWidth="1"/>
    <col min="3" max="3" width="15.375" customWidth="1"/>
    <col min="4" max="4" width="29.625" customWidth="1"/>
    <col min="5" max="5" width="27.125" customWidth="1"/>
    <col min="14" max="14" width="9.5" customWidth="1"/>
  </cols>
  <sheetData>
    <row r="2" spans="2:14" ht="19.5">
      <c r="B2" s="269" t="s">
        <v>21</v>
      </c>
      <c r="C2" s="270"/>
      <c r="D2" s="310"/>
      <c r="E2" s="325" t="s">
        <v>145</v>
      </c>
      <c r="F2" s="311" t="s">
        <v>146</v>
      </c>
      <c r="G2" s="312"/>
      <c r="H2" s="312"/>
      <c r="I2" s="312"/>
      <c r="J2" s="312"/>
      <c r="K2" s="313"/>
      <c r="L2" s="325" t="s">
        <v>143</v>
      </c>
      <c r="M2" s="325" t="s">
        <v>147</v>
      </c>
      <c r="N2" s="330" t="s">
        <v>52</v>
      </c>
    </row>
    <row r="3" spans="2:14" ht="19.5">
      <c r="B3" s="106" t="s">
        <v>148</v>
      </c>
      <c r="C3" s="107" t="s">
        <v>149</v>
      </c>
      <c r="D3" s="108" t="s">
        <v>151</v>
      </c>
      <c r="E3" s="326"/>
      <c r="F3" s="44" t="s">
        <v>152</v>
      </c>
      <c r="G3" s="45" t="s">
        <v>154</v>
      </c>
      <c r="H3" s="45" t="s">
        <v>164</v>
      </c>
      <c r="I3" s="45" t="s">
        <v>165</v>
      </c>
      <c r="J3" s="45" t="s">
        <v>157</v>
      </c>
      <c r="K3" s="46" t="s">
        <v>158</v>
      </c>
      <c r="L3" s="326"/>
      <c r="M3" s="326"/>
      <c r="N3" s="331"/>
    </row>
    <row r="4" spans="2:14">
      <c r="B4" s="314" t="s">
        <v>175</v>
      </c>
      <c r="C4" s="255" t="s">
        <v>68</v>
      </c>
      <c r="D4" s="319" t="s">
        <v>80</v>
      </c>
      <c r="E4" s="55" t="s">
        <v>159</v>
      </c>
      <c r="F4" s="52">
        <v>13</v>
      </c>
      <c r="G4" s="53">
        <v>13.5</v>
      </c>
      <c r="H4" s="53">
        <v>26.5</v>
      </c>
      <c r="I4" s="53">
        <v>35</v>
      </c>
      <c r="J4" s="53">
        <v>4</v>
      </c>
      <c r="K4" s="62">
        <v>0</v>
      </c>
      <c r="L4" s="54">
        <f>ROUND(SUM(F4:K4),1)</f>
        <v>92</v>
      </c>
      <c r="M4" s="327">
        <f>ROUND(AVERAGE(L4:L5),1)</f>
        <v>90.7</v>
      </c>
      <c r="N4" s="332">
        <f>M4/105</f>
        <v>0.86380952380952403</v>
      </c>
    </row>
    <row r="5" spans="2:14">
      <c r="B5" s="274"/>
      <c r="C5" s="316"/>
      <c r="D5" s="320"/>
      <c r="E5" s="56" t="s">
        <v>76</v>
      </c>
      <c r="F5" s="57">
        <v>13.25</v>
      </c>
      <c r="G5" s="59">
        <v>14</v>
      </c>
      <c r="H5" s="59">
        <v>26.5</v>
      </c>
      <c r="I5" s="59">
        <v>32</v>
      </c>
      <c r="J5" s="59">
        <v>3.5</v>
      </c>
      <c r="K5" s="60">
        <v>0</v>
      </c>
      <c r="L5" s="66">
        <f t="shared" ref="L5:L37" si="0">ROUND(SUM(F5:K5),1)</f>
        <v>89.3</v>
      </c>
      <c r="M5" s="266"/>
      <c r="N5" s="333"/>
    </row>
    <row r="6" spans="2:14">
      <c r="B6" s="274" t="s">
        <v>178</v>
      </c>
      <c r="C6" s="316" t="s">
        <v>85</v>
      </c>
      <c r="D6" s="319" t="s">
        <v>100</v>
      </c>
      <c r="E6" s="67" t="s">
        <v>159</v>
      </c>
      <c r="F6" s="101">
        <v>13</v>
      </c>
      <c r="G6" s="102">
        <v>9.75</v>
      </c>
      <c r="H6" s="70">
        <v>22.5</v>
      </c>
      <c r="I6" s="70">
        <v>32</v>
      </c>
      <c r="J6" s="70">
        <v>2.5</v>
      </c>
      <c r="K6" s="71">
        <v>0</v>
      </c>
      <c r="L6" s="63">
        <f t="shared" si="0"/>
        <v>79.8</v>
      </c>
      <c r="M6" s="265">
        <f t="shared" ref="M6:M10" si="1">ROUND(AVERAGE(L6:L7),1)</f>
        <v>83.6</v>
      </c>
      <c r="N6" s="334">
        <f t="shared" ref="N6" si="2">M6/105</f>
        <v>0.796190476190476</v>
      </c>
    </row>
    <row r="7" spans="2:14">
      <c r="B7" s="274"/>
      <c r="C7" s="316"/>
      <c r="D7" s="320"/>
      <c r="E7" s="56" t="s">
        <v>76</v>
      </c>
      <c r="F7" s="109">
        <v>15</v>
      </c>
      <c r="G7" s="72">
        <v>12.25</v>
      </c>
      <c r="H7" s="59">
        <v>28.5</v>
      </c>
      <c r="I7" s="59">
        <v>30.5</v>
      </c>
      <c r="J7" s="59">
        <v>1</v>
      </c>
      <c r="K7" s="60">
        <v>0</v>
      </c>
      <c r="L7" s="66">
        <f t="shared" si="0"/>
        <v>87.3</v>
      </c>
      <c r="M7" s="266"/>
      <c r="N7" s="333"/>
    </row>
    <row r="8" spans="2:14">
      <c r="B8" s="274" t="s">
        <v>183</v>
      </c>
      <c r="C8" s="316" t="s">
        <v>43</v>
      </c>
      <c r="D8" s="319" t="s">
        <v>112</v>
      </c>
      <c r="E8" s="67" t="s">
        <v>159</v>
      </c>
      <c r="F8" s="101">
        <v>11</v>
      </c>
      <c r="G8" s="70">
        <v>14.5</v>
      </c>
      <c r="H8" s="70">
        <v>24</v>
      </c>
      <c r="I8" s="70">
        <v>33.5</v>
      </c>
      <c r="J8" s="70">
        <v>0</v>
      </c>
      <c r="K8" s="71">
        <v>0</v>
      </c>
      <c r="L8" s="63">
        <f t="shared" si="0"/>
        <v>83</v>
      </c>
      <c r="M8" s="265">
        <f t="shared" si="1"/>
        <v>78.2</v>
      </c>
      <c r="N8" s="334">
        <f t="shared" ref="N8" si="3">M8/105</f>
        <v>0.74476190476190496</v>
      </c>
    </row>
    <row r="9" spans="2:14">
      <c r="B9" s="274"/>
      <c r="C9" s="316"/>
      <c r="D9" s="320"/>
      <c r="E9" s="56" t="s">
        <v>76</v>
      </c>
      <c r="F9" s="109">
        <v>8</v>
      </c>
      <c r="G9" s="72">
        <v>14.75</v>
      </c>
      <c r="H9" s="59">
        <v>19</v>
      </c>
      <c r="I9" s="59">
        <v>31</v>
      </c>
      <c r="J9" s="59">
        <v>0.5</v>
      </c>
      <c r="K9" s="60">
        <v>0</v>
      </c>
      <c r="L9" s="66">
        <f t="shared" si="0"/>
        <v>73.3</v>
      </c>
      <c r="M9" s="266"/>
      <c r="N9" s="333"/>
    </row>
    <row r="10" spans="2:14">
      <c r="B10" s="274" t="s">
        <v>181</v>
      </c>
      <c r="C10" s="316" t="s">
        <v>41</v>
      </c>
      <c r="D10" s="319" t="s">
        <v>96</v>
      </c>
      <c r="E10" s="67" t="s">
        <v>159</v>
      </c>
      <c r="F10" s="101">
        <v>13</v>
      </c>
      <c r="G10" s="70">
        <v>10.5</v>
      </c>
      <c r="H10" s="70">
        <v>24.5</v>
      </c>
      <c r="I10" s="70">
        <v>32</v>
      </c>
      <c r="J10" s="70">
        <v>2.5</v>
      </c>
      <c r="K10" s="71">
        <v>0</v>
      </c>
      <c r="L10" s="63">
        <f t="shared" si="0"/>
        <v>82.5</v>
      </c>
      <c r="M10" s="265">
        <f t="shared" si="1"/>
        <v>84.4</v>
      </c>
      <c r="N10" s="334">
        <f t="shared" ref="N10" si="4">M10/105</f>
        <v>0.80380952380952397</v>
      </c>
    </row>
    <row r="11" spans="2:14">
      <c r="B11" s="315"/>
      <c r="C11" s="254"/>
      <c r="D11" s="321"/>
      <c r="E11" s="55" t="s">
        <v>76</v>
      </c>
      <c r="F11" s="61">
        <v>14.75</v>
      </c>
      <c r="G11" s="53">
        <v>13</v>
      </c>
      <c r="H11" s="53">
        <v>25.5</v>
      </c>
      <c r="I11" s="53">
        <v>31</v>
      </c>
      <c r="J11" s="53">
        <v>2</v>
      </c>
      <c r="K11" s="62">
        <v>0</v>
      </c>
      <c r="L11" s="54">
        <f t="shared" si="0"/>
        <v>86.3</v>
      </c>
      <c r="M11" s="327"/>
      <c r="N11" s="332"/>
    </row>
    <row r="12" spans="2:14">
      <c r="B12" s="273" t="s">
        <v>176</v>
      </c>
      <c r="C12" s="317" t="s">
        <v>27</v>
      </c>
      <c r="D12" s="322" t="s">
        <v>71</v>
      </c>
      <c r="E12" s="115" t="s">
        <v>195</v>
      </c>
      <c r="F12" s="116">
        <v>13.5</v>
      </c>
      <c r="G12" s="117">
        <v>13.5</v>
      </c>
      <c r="H12" s="117">
        <v>23.5</v>
      </c>
      <c r="I12" s="117">
        <v>31.5</v>
      </c>
      <c r="J12" s="117">
        <v>4</v>
      </c>
      <c r="K12" s="122">
        <v>0</v>
      </c>
      <c r="L12" s="123">
        <f t="shared" si="0"/>
        <v>86</v>
      </c>
      <c r="M12" s="328">
        <f>ROUND(AVERAGE(L13:L14),1)</f>
        <v>93</v>
      </c>
      <c r="N12" s="335">
        <f>M12/105</f>
        <v>0.88571428571428601</v>
      </c>
    </row>
    <row r="13" spans="2:14">
      <c r="B13" s="314"/>
      <c r="C13" s="255"/>
      <c r="D13" s="321"/>
      <c r="E13" s="18" t="s">
        <v>202</v>
      </c>
      <c r="F13" s="52">
        <v>13</v>
      </c>
      <c r="G13" s="53">
        <v>13.5</v>
      </c>
      <c r="H13" s="53">
        <v>26.5</v>
      </c>
      <c r="I13" s="53">
        <v>37</v>
      </c>
      <c r="J13" s="53">
        <v>4.5</v>
      </c>
      <c r="K13" s="62">
        <v>0</v>
      </c>
      <c r="L13" s="54">
        <f t="shared" si="0"/>
        <v>94.5</v>
      </c>
      <c r="M13" s="327"/>
      <c r="N13" s="332"/>
    </row>
    <row r="14" spans="2:14">
      <c r="B14" s="274"/>
      <c r="C14" s="316"/>
      <c r="D14" s="320"/>
      <c r="E14" s="6" t="s">
        <v>163</v>
      </c>
      <c r="F14" s="109">
        <v>13.5</v>
      </c>
      <c r="G14" s="59">
        <v>12.5</v>
      </c>
      <c r="H14" s="59">
        <v>27</v>
      </c>
      <c r="I14" s="59">
        <v>34.5</v>
      </c>
      <c r="J14" s="59">
        <v>4</v>
      </c>
      <c r="K14" s="59">
        <v>0</v>
      </c>
      <c r="L14" s="66">
        <f t="shared" si="0"/>
        <v>91.5</v>
      </c>
      <c r="M14" s="266"/>
      <c r="N14" s="333"/>
    </row>
    <row r="15" spans="2:14">
      <c r="B15" s="274" t="s">
        <v>179</v>
      </c>
      <c r="C15" s="316" t="s">
        <v>38</v>
      </c>
      <c r="D15" s="319" t="s">
        <v>99</v>
      </c>
      <c r="E15" s="12" t="s">
        <v>195</v>
      </c>
      <c r="F15" s="101">
        <v>14</v>
      </c>
      <c r="G15" s="102">
        <v>11.75</v>
      </c>
      <c r="H15" s="70">
        <v>24.5</v>
      </c>
      <c r="I15" s="70">
        <v>33</v>
      </c>
      <c r="J15" s="70">
        <v>1</v>
      </c>
      <c r="K15" s="71">
        <v>0</v>
      </c>
      <c r="L15" s="62">
        <f t="shared" si="0"/>
        <v>84.3</v>
      </c>
      <c r="M15" s="265">
        <f t="shared" ref="M15" si="5">ROUND(AVERAGE(L15:L16),1)</f>
        <v>83.7</v>
      </c>
      <c r="N15" s="334">
        <f t="shared" ref="N15" si="6">M15/105</f>
        <v>0.79714285714285704</v>
      </c>
    </row>
    <row r="16" spans="2:14">
      <c r="B16" s="274"/>
      <c r="C16" s="316"/>
      <c r="D16" s="320"/>
      <c r="E16" s="6" t="s">
        <v>163</v>
      </c>
      <c r="F16" s="109">
        <v>12.5</v>
      </c>
      <c r="G16" s="59">
        <v>11.5</v>
      </c>
      <c r="H16" s="59">
        <v>25.5</v>
      </c>
      <c r="I16" s="59">
        <v>30</v>
      </c>
      <c r="J16" s="59">
        <v>3.5</v>
      </c>
      <c r="K16" s="60">
        <v>0</v>
      </c>
      <c r="L16" s="60">
        <f t="shared" si="0"/>
        <v>83</v>
      </c>
      <c r="M16" s="266"/>
      <c r="N16" s="333"/>
    </row>
    <row r="17" spans="2:14">
      <c r="B17" s="274" t="s">
        <v>182</v>
      </c>
      <c r="C17" s="316">
        <v>1201297974</v>
      </c>
      <c r="D17" s="319" t="s">
        <v>115</v>
      </c>
      <c r="E17" s="12" t="s">
        <v>195</v>
      </c>
      <c r="F17" s="101">
        <v>13</v>
      </c>
      <c r="G17" s="70">
        <v>10.5</v>
      </c>
      <c r="H17" s="70">
        <v>22</v>
      </c>
      <c r="I17" s="70">
        <v>30.5</v>
      </c>
      <c r="J17" s="70">
        <v>0</v>
      </c>
      <c r="K17" s="71">
        <v>0</v>
      </c>
      <c r="L17" s="71">
        <f t="shared" si="0"/>
        <v>76</v>
      </c>
      <c r="M17" s="265">
        <f t="shared" ref="M17" si="7">ROUND(AVERAGE(L17:L18),1)</f>
        <v>75.7</v>
      </c>
      <c r="N17" s="334">
        <f t="shared" ref="N17" si="8">M17/105</f>
        <v>0.72095238095238101</v>
      </c>
    </row>
    <row r="18" spans="2:14">
      <c r="B18" s="274"/>
      <c r="C18" s="316"/>
      <c r="D18" s="320"/>
      <c r="E18" s="6" t="s">
        <v>163</v>
      </c>
      <c r="F18" s="57">
        <v>12.25</v>
      </c>
      <c r="G18" s="59">
        <v>11</v>
      </c>
      <c r="H18" s="59">
        <v>22.5</v>
      </c>
      <c r="I18" s="59">
        <v>29.5</v>
      </c>
      <c r="J18" s="59">
        <v>0</v>
      </c>
      <c r="K18" s="60">
        <v>0</v>
      </c>
      <c r="L18" s="60">
        <f t="shared" si="0"/>
        <v>75.3</v>
      </c>
      <c r="M18" s="266"/>
      <c r="N18" s="333"/>
    </row>
    <row r="19" spans="2:14">
      <c r="B19" s="274" t="s">
        <v>184</v>
      </c>
      <c r="C19" s="316" t="s">
        <v>45</v>
      </c>
      <c r="D19" s="319"/>
      <c r="E19" s="67" t="s">
        <v>195</v>
      </c>
      <c r="F19" s="101"/>
      <c r="G19" s="70"/>
      <c r="H19" s="70"/>
      <c r="I19" s="70"/>
      <c r="J19" s="70"/>
      <c r="K19" s="71"/>
      <c r="L19" s="63">
        <f t="shared" si="0"/>
        <v>0</v>
      </c>
      <c r="M19" s="265">
        <f t="shared" ref="M19" si="9">ROUND(AVERAGE(L19:L20),1)</f>
        <v>0</v>
      </c>
      <c r="N19" s="334">
        <f t="shared" ref="N19" si="10">M19/105</f>
        <v>0</v>
      </c>
    </row>
    <row r="20" spans="2:14">
      <c r="B20" s="275"/>
      <c r="C20" s="318"/>
      <c r="D20" s="323"/>
      <c r="E20" s="74" t="s">
        <v>163</v>
      </c>
      <c r="F20" s="75"/>
      <c r="G20" s="76"/>
      <c r="H20" s="76"/>
      <c r="I20" s="76"/>
      <c r="J20" s="76"/>
      <c r="K20" s="77"/>
      <c r="L20" s="78">
        <f t="shared" si="0"/>
        <v>0</v>
      </c>
      <c r="M20" s="329"/>
      <c r="N20" s="336"/>
    </row>
    <row r="21" spans="2:14" ht="19.5">
      <c r="B21" s="273" t="s">
        <v>180</v>
      </c>
      <c r="C21" s="317" t="s">
        <v>33</v>
      </c>
      <c r="D21" s="322" t="s">
        <v>74</v>
      </c>
      <c r="E21" s="111" t="s">
        <v>161</v>
      </c>
      <c r="F21" s="47">
        <v>12.5</v>
      </c>
      <c r="G21" s="110">
        <v>12.75</v>
      </c>
      <c r="H21" s="48">
        <v>24.5</v>
      </c>
      <c r="I21" s="48">
        <v>35.5</v>
      </c>
      <c r="J21" s="48">
        <v>3.5</v>
      </c>
      <c r="K21" s="49">
        <v>0</v>
      </c>
      <c r="L21" s="50">
        <f t="shared" si="0"/>
        <v>88.8</v>
      </c>
      <c r="M21" s="328">
        <f t="shared" ref="M21" si="11">ROUND(AVERAGE(L21:L22),1)</f>
        <v>92.2</v>
      </c>
      <c r="N21" s="335">
        <f>M21/105</f>
        <v>0.87809523809523804</v>
      </c>
    </row>
    <row r="22" spans="2:14">
      <c r="B22" s="274"/>
      <c r="C22" s="316"/>
      <c r="D22" s="320"/>
      <c r="E22" s="56" t="s">
        <v>196</v>
      </c>
      <c r="F22" s="109">
        <v>15</v>
      </c>
      <c r="G22" s="59">
        <v>13.5</v>
      </c>
      <c r="H22" s="59">
        <v>28.5</v>
      </c>
      <c r="I22" s="59">
        <v>34.5</v>
      </c>
      <c r="J22" s="59">
        <v>4</v>
      </c>
      <c r="K22" s="60">
        <v>0</v>
      </c>
      <c r="L22" s="66">
        <f t="shared" si="0"/>
        <v>95.5</v>
      </c>
      <c r="M22" s="266"/>
      <c r="N22" s="333"/>
    </row>
    <row r="23" spans="2:14" ht="19.5">
      <c r="B23" s="274" t="s">
        <v>185</v>
      </c>
      <c r="C23" s="316" t="s">
        <v>29</v>
      </c>
      <c r="D23" s="254" t="s">
        <v>92</v>
      </c>
      <c r="E23" s="112" t="s">
        <v>161</v>
      </c>
      <c r="F23" s="68">
        <v>13.5</v>
      </c>
      <c r="G23" s="102">
        <v>14.25</v>
      </c>
      <c r="H23" s="70">
        <v>26.5</v>
      </c>
      <c r="I23" s="70">
        <v>29</v>
      </c>
      <c r="J23" s="70">
        <v>4.5</v>
      </c>
      <c r="K23" s="71">
        <v>0</v>
      </c>
      <c r="L23" s="63">
        <f t="shared" si="0"/>
        <v>87.8</v>
      </c>
      <c r="M23" s="265">
        <f>ROUND(AVERAGE(L23,L25),1)</f>
        <v>86.2</v>
      </c>
      <c r="N23" s="334">
        <f>M23/105</f>
        <v>0.82095238095238099</v>
      </c>
    </row>
    <row r="24" spans="2:14">
      <c r="B24" s="274"/>
      <c r="C24" s="316"/>
      <c r="D24" s="324"/>
      <c r="E24" s="118" t="s">
        <v>196</v>
      </c>
      <c r="F24" s="119">
        <v>12.5</v>
      </c>
      <c r="G24" s="120">
        <v>14.25</v>
      </c>
      <c r="H24" s="121">
        <v>26</v>
      </c>
      <c r="I24" s="121">
        <v>27</v>
      </c>
      <c r="J24" s="121">
        <v>4</v>
      </c>
      <c r="K24" s="124">
        <v>0</v>
      </c>
      <c r="L24" s="125">
        <f t="shared" ref="L24" si="12">ROUND(SUM(F24:K24),1)</f>
        <v>83.8</v>
      </c>
      <c r="M24" s="327"/>
      <c r="N24" s="332"/>
    </row>
    <row r="25" spans="2:14">
      <c r="B25" s="274"/>
      <c r="C25" s="316"/>
      <c r="D25" s="255"/>
      <c r="E25" s="56" t="s">
        <v>197</v>
      </c>
      <c r="F25" s="109">
        <v>13</v>
      </c>
      <c r="G25" s="72">
        <v>14.5</v>
      </c>
      <c r="H25" s="59">
        <v>22</v>
      </c>
      <c r="I25" s="59">
        <v>30</v>
      </c>
      <c r="J25" s="59">
        <v>5</v>
      </c>
      <c r="K25" s="60">
        <v>0</v>
      </c>
      <c r="L25" s="66">
        <f t="shared" si="0"/>
        <v>84.5</v>
      </c>
      <c r="M25" s="266"/>
      <c r="N25" s="333"/>
    </row>
    <row r="26" spans="2:14" ht="19.5">
      <c r="B26" s="274" t="s">
        <v>189</v>
      </c>
      <c r="C26" s="316" t="s">
        <v>37</v>
      </c>
      <c r="D26" s="319" t="s">
        <v>91</v>
      </c>
      <c r="E26" s="112" t="s">
        <v>161</v>
      </c>
      <c r="F26" s="101">
        <v>13.5</v>
      </c>
      <c r="G26" s="70">
        <v>14</v>
      </c>
      <c r="H26" s="70">
        <v>24.5</v>
      </c>
      <c r="I26" s="70">
        <v>33.5</v>
      </c>
      <c r="J26" s="70">
        <v>2</v>
      </c>
      <c r="K26" s="71">
        <v>0</v>
      </c>
      <c r="L26" s="63">
        <f t="shared" si="0"/>
        <v>87.5</v>
      </c>
      <c r="M26" s="265">
        <f t="shared" ref="M26" si="13">ROUND(AVERAGE(L26:L27),1)</f>
        <v>86.7</v>
      </c>
      <c r="N26" s="334">
        <f t="shared" ref="N26" si="14">M26/105</f>
        <v>0.82571428571428596</v>
      </c>
    </row>
    <row r="27" spans="2:14">
      <c r="B27" s="274"/>
      <c r="C27" s="316"/>
      <c r="D27" s="320"/>
      <c r="E27" s="56" t="s">
        <v>196</v>
      </c>
      <c r="F27" s="109">
        <v>13.5</v>
      </c>
      <c r="G27" s="72">
        <v>13.25</v>
      </c>
      <c r="H27" s="59">
        <v>23.5</v>
      </c>
      <c r="I27" s="59">
        <v>33.5</v>
      </c>
      <c r="J27" s="59">
        <v>2</v>
      </c>
      <c r="K27" s="60">
        <v>0</v>
      </c>
      <c r="L27" s="66">
        <f t="shared" si="0"/>
        <v>85.8</v>
      </c>
      <c r="M27" s="266"/>
      <c r="N27" s="333"/>
    </row>
    <row r="28" spans="2:14" ht="19.5">
      <c r="B28" s="274" t="s">
        <v>192</v>
      </c>
      <c r="C28" s="316" t="s">
        <v>44</v>
      </c>
      <c r="D28" s="319" t="s">
        <v>118</v>
      </c>
      <c r="E28" s="112" t="s">
        <v>161</v>
      </c>
      <c r="F28" s="61">
        <v>13.25</v>
      </c>
      <c r="G28" s="53">
        <v>10.5</v>
      </c>
      <c r="H28" s="53">
        <v>19.5</v>
      </c>
      <c r="I28" s="53">
        <v>23.5</v>
      </c>
      <c r="J28" s="53">
        <v>2</v>
      </c>
      <c r="K28" s="62">
        <v>0</v>
      </c>
      <c r="L28" s="54">
        <f t="shared" si="0"/>
        <v>68.8</v>
      </c>
      <c r="M28" s="327">
        <f t="shared" ref="M28" si="15">ROUND(AVERAGE(L28:L29),1)</f>
        <v>71.2</v>
      </c>
      <c r="N28" s="334">
        <f t="shared" ref="N28" si="16">M28/105</f>
        <v>0.67809523809523797</v>
      </c>
    </row>
    <row r="29" spans="2:14">
      <c r="B29" s="275"/>
      <c r="C29" s="318"/>
      <c r="D29" s="323"/>
      <c r="E29" s="74" t="s">
        <v>196</v>
      </c>
      <c r="F29" s="75">
        <v>12.5</v>
      </c>
      <c r="G29" s="76">
        <v>10.5</v>
      </c>
      <c r="H29" s="76">
        <v>22</v>
      </c>
      <c r="I29" s="76">
        <v>26.5</v>
      </c>
      <c r="J29" s="76">
        <v>2</v>
      </c>
      <c r="K29" s="77">
        <v>0</v>
      </c>
      <c r="L29" s="78">
        <f t="shared" si="0"/>
        <v>73.5</v>
      </c>
      <c r="M29" s="329"/>
      <c r="N29" s="336"/>
    </row>
    <row r="30" spans="2:14" ht="19.5">
      <c r="B30" s="273" t="s">
        <v>177</v>
      </c>
      <c r="C30" s="317" t="s">
        <v>25</v>
      </c>
      <c r="D30" s="322" t="s">
        <v>87</v>
      </c>
      <c r="E30" s="111" t="s">
        <v>198</v>
      </c>
      <c r="F30" s="47">
        <v>12</v>
      </c>
      <c r="G30" s="48">
        <v>12</v>
      </c>
      <c r="H30" s="48">
        <v>27.5</v>
      </c>
      <c r="I30" s="48">
        <v>36</v>
      </c>
      <c r="J30" s="48">
        <v>2</v>
      </c>
      <c r="K30" s="49">
        <v>0</v>
      </c>
      <c r="L30" s="50">
        <f t="shared" si="0"/>
        <v>89.5</v>
      </c>
      <c r="M30" s="328">
        <f t="shared" ref="M30" si="17">ROUND(AVERAGE(L30:L31),1)</f>
        <v>88.3</v>
      </c>
      <c r="N30" s="335">
        <f>M30/105</f>
        <v>0.84095238095238101</v>
      </c>
    </row>
    <row r="31" spans="2:14">
      <c r="B31" s="274"/>
      <c r="C31" s="316"/>
      <c r="D31" s="320"/>
      <c r="E31" s="56" t="s">
        <v>168</v>
      </c>
      <c r="F31" s="109">
        <v>11.5</v>
      </c>
      <c r="G31" s="59">
        <v>11</v>
      </c>
      <c r="H31" s="59">
        <v>26.5</v>
      </c>
      <c r="I31" s="59">
        <v>36</v>
      </c>
      <c r="J31" s="59">
        <v>2</v>
      </c>
      <c r="K31" s="60">
        <v>0</v>
      </c>
      <c r="L31" s="66">
        <f t="shared" si="0"/>
        <v>87</v>
      </c>
      <c r="M31" s="266"/>
      <c r="N31" s="333"/>
    </row>
    <row r="32" spans="2:14" ht="19.5">
      <c r="B32" s="274" t="s">
        <v>190</v>
      </c>
      <c r="C32" s="316" t="s">
        <v>31</v>
      </c>
      <c r="D32" s="319" t="s">
        <v>94</v>
      </c>
      <c r="E32" s="112" t="s">
        <v>200</v>
      </c>
      <c r="F32" s="101">
        <v>11.5</v>
      </c>
      <c r="G32" s="102">
        <v>12.75</v>
      </c>
      <c r="H32" s="70">
        <v>23</v>
      </c>
      <c r="I32" s="70">
        <v>33.5</v>
      </c>
      <c r="J32" s="70">
        <v>3</v>
      </c>
      <c r="K32" s="71">
        <v>0</v>
      </c>
      <c r="L32" s="63">
        <f t="shared" si="0"/>
        <v>83.8</v>
      </c>
      <c r="M32" s="265">
        <f t="shared" ref="M32" si="18">ROUND(AVERAGE(L32:L33),1)</f>
        <v>85.8</v>
      </c>
      <c r="N32" s="334">
        <f t="shared" ref="N32" si="19">M32/105</f>
        <v>0.81714285714285695</v>
      </c>
    </row>
    <row r="33" spans="2:14">
      <c r="B33" s="274"/>
      <c r="C33" s="316"/>
      <c r="D33" s="320"/>
      <c r="E33" s="56" t="s">
        <v>168</v>
      </c>
      <c r="F33" s="57">
        <v>14.25</v>
      </c>
      <c r="G33" s="59">
        <v>13</v>
      </c>
      <c r="H33" s="59">
        <v>26.5</v>
      </c>
      <c r="I33" s="59">
        <v>31</v>
      </c>
      <c r="J33" s="59">
        <v>3</v>
      </c>
      <c r="K33" s="60">
        <v>0</v>
      </c>
      <c r="L33" s="66">
        <f t="shared" si="0"/>
        <v>87.8</v>
      </c>
      <c r="M33" s="266"/>
      <c r="N33" s="333"/>
    </row>
    <row r="34" spans="2:14" ht="19.5">
      <c r="B34" s="274" t="s">
        <v>193</v>
      </c>
      <c r="C34" s="316" t="s">
        <v>42</v>
      </c>
      <c r="D34" s="319" t="s">
        <v>123</v>
      </c>
      <c r="E34" s="112" t="s">
        <v>200</v>
      </c>
      <c r="F34" s="101">
        <v>11.5</v>
      </c>
      <c r="G34" s="70">
        <v>10.5</v>
      </c>
      <c r="H34" s="70">
        <v>18</v>
      </c>
      <c r="I34" s="70">
        <v>25.5</v>
      </c>
      <c r="J34" s="70">
        <v>2</v>
      </c>
      <c r="K34" s="71">
        <v>0</v>
      </c>
      <c r="L34" s="63">
        <f t="shared" si="0"/>
        <v>67.5</v>
      </c>
      <c r="M34" s="265">
        <f t="shared" ref="M34" si="20">ROUND(AVERAGE(L34:L35),1)</f>
        <v>67.3</v>
      </c>
      <c r="N34" s="334">
        <f t="shared" ref="N34" si="21">M34/105</f>
        <v>0.64095238095238105</v>
      </c>
    </row>
    <row r="35" spans="2:14">
      <c r="B35" s="274"/>
      <c r="C35" s="316"/>
      <c r="D35" s="320"/>
      <c r="E35" s="56" t="s">
        <v>168</v>
      </c>
      <c r="F35" s="109">
        <v>11.5</v>
      </c>
      <c r="G35" s="59">
        <v>11</v>
      </c>
      <c r="H35" s="59">
        <v>16</v>
      </c>
      <c r="I35" s="59">
        <v>27</v>
      </c>
      <c r="J35" s="59">
        <v>1.5</v>
      </c>
      <c r="K35" s="60">
        <v>0</v>
      </c>
      <c r="L35" s="66">
        <f t="shared" si="0"/>
        <v>67</v>
      </c>
      <c r="M35" s="266"/>
      <c r="N35" s="333"/>
    </row>
    <row r="36" spans="2:14" ht="19.5">
      <c r="B36" s="274" t="s">
        <v>191</v>
      </c>
      <c r="C36" s="316" t="s">
        <v>39</v>
      </c>
      <c r="D36" s="319" t="s">
        <v>108</v>
      </c>
      <c r="E36" s="112" t="s">
        <v>200</v>
      </c>
      <c r="F36" s="61">
        <v>14.25</v>
      </c>
      <c r="G36" s="53">
        <v>9.5</v>
      </c>
      <c r="H36" s="53">
        <v>24.5</v>
      </c>
      <c r="I36" s="53">
        <v>29</v>
      </c>
      <c r="J36" s="53">
        <v>2</v>
      </c>
      <c r="K36" s="62">
        <v>0</v>
      </c>
      <c r="L36" s="54">
        <f t="shared" si="0"/>
        <v>79.3</v>
      </c>
      <c r="M36" s="327">
        <f t="shared" ref="M36" si="22">ROUND(AVERAGE(L36:L37),1)</f>
        <v>79.7</v>
      </c>
      <c r="N36" s="334">
        <f t="shared" ref="N36" si="23">M36/105</f>
        <v>0.75904761904761897</v>
      </c>
    </row>
    <row r="37" spans="2:14">
      <c r="B37" s="275"/>
      <c r="C37" s="318"/>
      <c r="D37" s="323"/>
      <c r="E37" s="74" t="s">
        <v>168</v>
      </c>
      <c r="F37" s="75">
        <v>14</v>
      </c>
      <c r="G37" s="76">
        <v>9.5</v>
      </c>
      <c r="H37" s="76">
        <v>24</v>
      </c>
      <c r="I37" s="76">
        <v>30.5</v>
      </c>
      <c r="J37" s="76">
        <v>2</v>
      </c>
      <c r="K37" s="77">
        <v>0</v>
      </c>
      <c r="L37" s="78">
        <f t="shared" si="0"/>
        <v>80</v>
      </c>
      <c r="M37" s="329"/>
      <c r="N37" s="336"/>
    </row>
  </sheetData>
  <mergeCells count="86">
    <mergeCell ref="N32:N33"/>
    <mergeCell ref="N34:N35"/>
    <mergeCell ref="N36:N37"/>
    <mergeCell ref="M34:M35"/>
    <mergeCell ref="M36:M37"/>
    <mergeCell ref="N2:N3"/>
    <mergeCell ref="N4:N5"/>
    <mergeCell ref="N6:N7"/>
    <mergeCell ref="N8:N9"/>
    <mergeCell ref="N10:N11"/>
    <mergeCell ref="N12:N14"/>
    <mergeCell ref="N15:N16"/>
    <mergeCell ref="N17:N18"/>
    <mergeCell ref="N19:N20"/>
    <mergeCell ref="N21:N22"/>
    <mergeCell ref="N23:N25"/>
    <mergeCell ref="N26:N27"/>
    <mergeCell ref="N28:N29"/>
    <mergeCell ref="N30:N31"/>
    <mergeCell ref="M23:M25"/>
    <mergeCell ref="M26:M27"/>
    <mergeCell ref="M28:M29"/>
    <mergeCell ref="M30:M31"/>
    <mergeCell ref="M32:M33"/>
    <mergeCell ref="M12:M14"/>
    <mergeCell ref="M15:M16"/>
    <mergeCell ref="M17:M18"/>
    <mergeCell ref="M19:M20"/>
    <mergeCell ref="M21:M22"/>
    <mergeCell ref="M2:M3"/>
    <mergeCell ref="M4:M5"/>
    <mergeCell ref="M6:M7"/>
    <mergeCell ref="M8:M9"/>
    <mergeCell ref="M10:M11"/>
    <mergeCell ref="D32:D33"/>
    <mergeCell ref="D34:D35"/>
    <mergeCell ref="D36:D37"/>
    <mergeCell ref="E2:E3"/>
    <mergeCell ref="L2:L3"/>
    <mergeCell ref="C32:C33"/>
    <mergeCell ref="C34:C35"/>
    <mergeCell ref="C36:C37"/>
    <mergeCell ref="D4:D5"/>
    <mergeCell ref="D6:D7"/>
    <mergeCell ref="D8:D9"/>
    <mergeCell ref="D10:D11"/>
    <mergeCell ref="D12:D14"/>
    <mergeCell ref="D15:D16"/>
    <mergeCell ref="D17:D18"/>
    <mergeCell ref="D19:D20"/>
    <mergeCell ref="D21:D22"/>
    <mergeCell ref="D23:D25"/>
    <mergeCell ref="D26:D27"/>
    <mergeCell ref="D28:D29"/>
    <mergeCell ref="D30:D31"/>
    <mergeCell ref="B32:B33"/>
    <mergeCell ref="B34:B35"/>
    <mergeCell ref="B36:B37"/>
    <mergeCell ref="C4:C5"/>
    <mergeCell ref="C6:C7"/>
    <mergeCell ref="C8:C9"/>
    <mergeCell ref="C10:C11"/>
    <mergeCell ref="C12:C14"/>
    <mergeCell ref="C15:C16"/>
    <mergeCell ref="C17:C18"/>
    <mergeCell ref="C19:C20"/>
    <mergeCell ref="C21:C22"/>
    <mergeCell ref="C23:C25"/>
    <mergeCell ref="C26:C27"/>
    <mergeCell ref="C28:C29"/>
    <mergeCell ref="C30:C31"/>
    <mergeCell ref="B21:B22"/>
    <mergeCell ref="B23:B25"/>
    <mergeCell ref="B26:B27"/>
    <mergeCell ref="B28:B29"/>
    <mergeCell ref="B30:B31"/>
    <mergeCell ref="B10:B11"/>
    <mergeCell ref="B12:B14"/>
    <mergeCell ref="B15:B16"/>
    <mergeCell ref="B17:B18"/>
    <mergeCell ref="B19:B20"/>
    <mergeCell ref="B2:D2"/>
    <mergeCell ref="F2:K2"/>
    <mergeCell ref="B4:B5"/>
    <mergeCell ref="B6:B7"/>
    <mergeCell ref="B8:B9"/>
  </mergeCells>
  <phoneticPr fontId="21" type="noConversion"/>
  <conditionalFormatting sqref="F4:F11 F14:F23 F25:F37">
    <cfRule type="colorScale" priority="17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8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23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F13">
    <cfRule type="colorScale" priority="5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6">
      <colorScale>
        <cfvo type="num" val="9"/>
        <cfvo type="percentile" val="50"/>
        <cfvo type="num" val="13.5"/>
        <color rgb="FFF8696B"/>
        <color rgb="FFFFEB84"/>
        <color rgb="FF63BE7B"/>
      </colorScale>
    </cfRule>
    <cfRule type="colorScale" priority="11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4:G23 G25:G37">
    <cfRule type="colorScale" priority="22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G4:G11 G14:G23 G25:G38">
    <cfRule type="colorScale" priority="16">
      <colorScale>
        <cfvo type="num" val="9"/>
        <cfvo type="num" val="11.25"/>
        <cfvo type="num" val="13.5"/>
        <color rgb="FFF8696B"/>
        <color rgb="FFFFEB84"/>
        <color rgb="FF63BE7B"/>
      </colorScale>
    </cfRule>
  </conditionalFormatting>
  <conditionalFormatting sqref="G13">
    <cfRule type="colorScale" priority="4">
      <colorScale>
        <cfvo type="num" val="9"/>
        <cfvo type="num" val="11.25"/>
        <cfvo type="num" val="13.5"/>
        <color rgb="FFF8696B"/>
        <color rgb="FFFFEB84"/>
        <color rgb="FF63BE7B"/>
      </colorScale>
    </cfRule>
    <cfRule type="colorScale" priority="10">
      <colorScale>
        <cfvo type="num" val="9"/>
        <cfvo type="percentile" val="50"/>
        <cfvo type="num" val="13.5"/>
        <color rgb="FFF8696B"/>
        <color rgb="FFFFEB84"/>
        <color rgb="FF63BE7B"/>
      </colorScale>
    </cfRule>
  </conditionalFormatting>
  <conditionalFormatting sqref="H4:H11 H14:H23 H25:H37">
    <cfRule type="colorScale" priority="15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21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H13">
    <cfRule type="colorScale" priority="3">
      <colorScale>
        <cfvo type="num" val="18"/>
        <cfvo type="num" val="22.5"/>
        <cfvo type="num" val="27"/>
        <color rgb="FFF8696B"/>
        <color rgb="FFFFEB84"/>
        <color rgb="FF63BE7B"/>
      </colorScale>
    </cfRule>
    <cfRule type="colorScale" priority="9">
      <colorScale>
        <cfvo type="num" val="18"/>
        <cfvo type="percentile" val="50"/>
        <cfvo type="num" val="27"/>
        <color rgb="FFF8696B"/>
        <color rgb="FFFFEB84"/>
        <color rgb="FF63BE7B"/>
      </colorScale>
    </cfRule>
  </conditionalFormatting>
  <conditionalFormatting sqref="I4:I11 I14:I23 I25:I37">
    <cfRule type="colorScale" priority="14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20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I13">
    <cfRule type="colorScale" priority="2">
      <colorScale>
        <cfvo type="num" val="24"/>
        <cfvo type="num" val="30"/>
        <cfvo type="num" val="36"/>
        <color rgb="FFF8696B"/>
        <color rgb="FFFFEB84"/>
        <color rgb="FF63BE7B"/>
      </colorScale>
    </cfRule>
    <cfRule type="colorScale" priority="8">
      <colorScale>
        <cfvo type="num" val="24"/>
        <cfvo type="percentile" val="50"/>
        <cfvo type="num" val="36"/>
        <color rgb="FFF8696B"/>
        <color rgb="FFFFEB84"/>
        <color rgb="FF63BE7B"/>
      </colorScale>
    </cfRule>
  </conditionalFormatting>
  <conditionalFormatting sqref="J4:J11 J14:J23 J25:J37">
    <cfRule type="colorScale" priority="13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">
    <cfRule type="colorScale" priority="1">
      <colorScale>
        <cfvo type="num" val="0"/>
        <cfvo type="num" val="2.5"/>
        <cfvo type="num" val="5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:K11 K13:K23 K25:K37">
    <cfRule type="cellIs" dxfId="4" priority="12" operator="lessThan">
      <formula>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赛程</vt:lpstr>
      <vt:lpstr>总榜</vt:lpstr>
      <vt:lpstr>对阵图</vt:lpstr>
      <vt:lpstr>关卡排行榜</vt:lpstr>
      <vt:lpstr>评委数据</vt:lpstr>
      <vt:lpstr>热身赛</vt:lpstr>
      <vt:lpstr>资格赛</vt:lpstr>
      <vt:lpstr>初赛总表</vt:lpstr>
      <vt:lpstr>初赛第一题</vt:lpstr>
      <vt:lpstr>初赛第二题</vt:lpstr>
      <vt:lpstr>初赛第三题</vt:lpstr>
      <vt:lpstr>复赛</vt:lpstr>
      <vt:lpstr>决赛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Dream_Traveller</dc:creator>
  <cp:lastModifiedBy>Kevin Huang</cp:lastModifiedBy>
  <dcterms:created xsi:type="dcterms:W3CDTF">2020-08-22T16:03:00Z</dcterms:created>
  <dcterms:modified xsi:type="dcterms:W3CDTF">2025-06-08T11:46:06Z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897AFF3138584547A24C17E7A2340222_12</vt:lpwstr>
  </property>
  <property fmtid="{D5CDD505-2E9C-101B-9397-08002B2CF9AE}" pid="3" name="KSOProductBuildVer">
    <vt:lpwstr>2052-12.1.0.21171</vt:lpwstr>
  </property>
</Properties>
</file>