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activeTab="2"/>
  </bookViews>
  <sheets>
    <sheet name="赛程" sheetId="10" r:id="rId1"/>
    <sheet name="对阵图" sheetId="14" r:id="rId2"/>
    <sheet name="总榜" sheetId="11" r:id="rId3"/>
    <sheet name="评委数据" sheetId="7" r:id="rId4"/>
    <sheet name="热身赛" sheetId="9" r:id="rId5"/>
    <sheet name="资格赛" sheetId="8" r:id="rId6"/>
    <sheet name="初赛总表" sheetId="1" r:id="rId7"/>
    <sheet name="初赛第一题" sheetId="2" r:id="rId8"/>
    <sheet name="初赛第二题" sheetId="3" r:id="rId9"/>
    <sheet name="初赛第三题" sheetId="4" r:id="rId10"/>
    <sheet name="复赛总表" sheetId="5" r:id="rId11"/>
    <sheet name="复赛分项" sheetId="13" r:id="rId12"/>
    <sheet name="决赛总表" sheetId="6" r:id="rId13"/>
    <sheet name="决赛分项" sheetId="12" r:id="rId14"/>
  </sheets>
  <definedNames>
    <definedName name="_xlnm._FilterDatabase" localSheetId="3" hidden="1">评委数据!$B$3:$L$12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<sst xmlns="http://schemas.openxmlformats.org/spreadsheetml/2006/main" count="589" uniqueCount="169">
  <si>
    <t>2024年第十三届MW杯赛程表</t>
  </si>
  <si>
    <t>比赛阶段</t>
  </si>
  <si>
    <t>内容</t>
  </si>
  <si>
    <t>开始时间</t>
  </si>
  <si>
    <t>结束时间</t>
  </si>
  <si>
    <t>报名赛</t>
  </si>
  <si>
    <t>热身赛</t>
  </si>
  <si>
    <t>报名</t>
  </si>
  <si>
    <t>比赛</t>
  </si>
  <si>
    <t>评分</t>
  </si>
  <si>
    <t>晋级选手签到</t>
  </si>
  <si>
    <t>资格赛</t>
  </si>
  <si>
    <t>正式比赛</t>
  </si>
  <si>
    <t>初赛</t>
  </si>
  <si>
    <t>抽签</t>
  </si>
  <si>
    <t>初赛开始</t>
  </si>
  <si>
    <t>第一关上传截止</t>
  </si>
  <si>
    <t>第一关评分截止</t>
  </si>
  <si>
    <t>第二关上传截止</t>
  </si>
  <si>
    <t>第二关评分截止</t>
  </si>
  <si>
    <t>晋级名单公布</t>
  </si>
  <si>
    <t>复赛</t>
  </si>
  <si>
    <t>决赛</t>
  </si>
  <si>
    <t>积分排名</t>
  </si>
  <si>
    <t>选手</t>
  </si>
  <si>
    <t>总积分</t>
  </si>
  <si>
    <t>战绩</t>
  </si>
  <si>
    <t>数字1528君</t>
  </si>
  <si>
    <t>亚军</t>
  </si>
  <si>
    <t>一只果果果果果</t>
  </si>
  <si>
    <t>冠军</t>
  </si>
  <si>
    <t>AngryStar6K</t>
  </si>
  <si>
    <t>季军</t>
  </si>
  <si>
    <t>大爷</t>
  </si>
  <si>
    <r>
      <rPr>
        <sz val="11"/>
        <color theme="1"/>
        <rFont val="思源宋体 CN SemiBold"/>
        <charset val="128"/>
      </rPr>
      <t>6强</t>
    </r>
  </si>
  <si>
    <t>zqh——123</t>
  </si>
  <si>
    <t>6强</t>
  </si>
  <si>
    <t>超级玛丽迷01</t>
  </si>
  <si>
    <t>4强</t>
  </si>
  <si>
    <t>有名氏</t>
  </si>
  <si>
    <t>9强</t>
  </si>
  <si>
    <r>
      <rPr>
        <sz val="11"/>
        <color theme="1"/>
        <rFont val="思源宋体 CN SemiBold"/>
        <charset val="134"/>
      </rPr>
      <t>安德鲁斯</t>
    </r>
    <r>
      <rPr>
        <sz val="11"/>
        <color theme="1"/>
        <rFont val="思源宋体 CN SemiBold"/>
        <charset val="128"/>
      </rPr>
      <t>123</t>
    </r>
  </si>
  <si>
    <t>绿色的糖果</t>
  </si>
  <si>
    <t>2024年第十三届评委数据</t>
  </si>
  <si>
    <t>2024年第十三届MW杯命题情况</t>
  </si>
  <si>
    <t>评委名</t>
  </si>
  <si>
    <t>参与评分比赛题目</t>
  </si>
  <si>
    <t>参与评分关卡数量</t>
  </si>
  <si>
    <t>参与命题数</t>
  </si>
  <si>
    <t>初赛第一题</t>
  </si>
  <si>
    <t>初赛第二题</t>
  </si>
  <si>
    <t>初赛第三题</t>
  </si>
  <si>
    <t>题目</t>
  </si>
  <si>
    <t>命题人</t>
  </si>
  <si>
    <t>荒凉</t>
  </si>
  <si>
    <t>玛丽的死对头</t>
  </si>
  <si>
    <t>奇异</t>
  </si>
  <si>
    <t>nmnmoooh</t>
  </si>
  <si>
    <t>马里奥奥里马</t>
  </si>
  <si>
    <t>律动</t>
  </si>
  <si>
    <t>ƒresh★LAKE</t>
  </si>
  <si>
    <t>空间结构</t>
  </si>
  <si>
    <t>我懂你不懂的lz</t>
  </si>
  <si>
    <t>比喻</t>
  </si>
  <si>
    <t>Fahlee</t>
  </si>
  <si>
    <t>Tian-BY</t>
  </si>
  <si>
    <t>多起点</t>
  </si>
  <si>
    <t>回归线性</t>
  </si>
  <si>
    <t>—</t>
  </si>
  <si>
    <t>2024年第十三届MW杯热身赛赛况</t>
  </si>
  <si>
    <t>2024年第十三届MW杯热身赛积分榜</t>
  </si>
  <si>
    <t>选手码</t>
  </si>
  <si>
    <t>选手名</t>
  </si>
  <si>
    <t>UID</t>
  </si>
  <si>
    <t>评委1</t>
  </si>
  <si>
    <t>评委2</t>
  </si>
  <si>
    <t>评委1评分</t>
  </si>
  <si>
    <t>评委2评分</t>
  </si>
  <si>
    <t>平均分</t>
  </si>
  <si>
    <t>最终得分</t>
  </si>
  <si>
    <t>得分率</t>
  </si>
  <si>
    <t>排名</t>
  </si>
  <si>
    <t>安德鲁斯123</t>
  </si>
  <si>
    <t>总分</t>
  </si>
  <si>
    <t>名次</t>
  </si>
  <si>
    <t>论坛用户名</t>
  </si>
  <si>
    <t>关卡名</t>
  </si>
  <si>
    <t>4-mario worker wonder.smwl</t>
  </si>
  <si>
    <t>5-Mario's Adventure Stage 0.smwl</t>
  </si>
  <si>
    <t>无视我233</t>
  </si>
  <si>
    <t>6-MF88g.smwl</t>
  </si>
  <si>
    <r>
      <rPr>
        <sz val="11"/>
        <color theme="1"/>
        <rFont val="思源宋体 CN Light"/>
        <charset val="134"/>
      </rPr>
      <t>ƒresh</t>
    </r>
    <r>
      <rPr>
        <sz val="11"/>
        <color theme="1"/>
        <rFont val="Segoe UI Symbol"/>
        <charset val="134"/>
      </rPr>
      <t>★</t>
    </r>
    <r>
      <rPr>
        <sz val="11"/>
        <color theme="1"/>
        <rFont val="思源宋体 CN Light"/>
        <charset val="134"/>
      </rPr>
      <t>LAKE</t>
    </r>
  </si>
  <si>
    <t>backrooms.smwl</t>
  </si>
  <si>
    <t>get_id(GreenSweet)-Mushroom.smwl</t>
  </si>
  <si>
    <t>9-Wonderful Journey Avoid Power-ups.smwl</t>
  </si>
  <si>
    <t>全世界优等生都在做的10个思维游戏.smwl</t>
  </si>
  <si>
    <t>组内排名</t>
  </si>
  <si>
    <t>A1</t>
  </si>
  <si>
    <t>A1-Just shakes and shocks.smwl</t>
  </si>
  <si>
    <t>玛丽的死对头（总）</t>
  </si>
  <si>
    <t>A1-1x 2x 3x 4x.smwl</t>
  </si>
  <si>
    <t>A1-上海一九四三.smwl</t>
  </si>
  <si>
    <t>A2</t>
  </si>
  <si>
    <t>A2-Chicken Rolls.smwl</t>
  </si>
  <si>
    <t>A3</t>
  </si>
  <si>
    <t>A3-Swing.smwl</t>
  </si>
  <si>
    <t>C3-Determination.smwl</t>
  </si>
  <si>
    <t>A3-Logic Simulation.smwl</t>
  </si>
  <si>
    <t>B1</t>
  </si>
  <si>
    <r>
      <rPr>
        <sz val="11"/>
        <color theme="1"/>
        <rFont val="思源宋体 CN SemiBold"/>
        <charset val="134"/>
      </rPr>
      <t>数字</t>
    </r>
    <r>
      <rPr>
        <sz val="11"/>
        <color theme="1"/>
        <rFont val="思源宋体 CN SemiBold"/>
        <charset val="128"/>
      </rPr>
      <t>1528君</t>
    </r>
  </si>
  <si>
    <t>B1-Happy Grassland.smwl</t>
  </si>
  <si>
    <t>B1-The SouthBridge.smwl</t>
  </si>
  <si>
    <t>B1-Memory Recontruction.smwl</t>
  </si>
  <si>
    <t>B2</t>
  </si>
  <si>
    <t>B2-超立方体.smwl</t>
  </si>
  <si>
    <t>B2-尖刺与弹跳的星球.smwl</t>
  </si>
  <si>
    <t>B3</t>
  </si>
  <si>
    <t>B3-Bridge Jumper Ⅱ.smwl</t>
  </si>
  <si>
    <t>B3-后会有期.smwl</t>
  </si>
  <si>
    <t>C1</t>
  </si>
  <si>
    <t>C1-二象性.smwl</t>
  </si>
  <si>
    <t>1168438795（总）</t>
  </si>
  <si>
    <t>C1-傲慢与偏见.smwl</t>
  </si>
  <si>
    <t>zqh——123（赛）</t>
  </si>
  <si>
    <t>C1-解析.smwl</t>
  </si>
  <si>
    <t>C2</t>
  </si>
  <si>
    <t>C2-Dance des fleurs.smwl</t>
  </si>
  <si>
    <t>C2-崩坏八.smwl</t>
  </si>
  <si>
    <t>秘帆宠物运输公司.smwl</t>
  </si>
  <si>
    <t>C3</t>
  </si>
  <si>
    <t>C3-Rhythm Desert.smwl</t>
  </si>
  <si>
    <t>C3-Square.smwl</t>
  </si>
  <si>
    <t>评委</t>
  </si>
  <si>
    <t>分项得分</t>
  </si>
  <si>
    <t>欣赏性</t>
  </si>
  <si>
    <t>创新性</t>
  </si>
  <si>
    <t>设计性</t>
  </si>
  <si>
    <t>游戏性</t>
  </si>
  <si>
    <t>加分</t>
  </si>
  <si>
    <t>扣分</t>
  </si>
  <si>
    <r>
      <rPr>
        <sz val="11"/>
        <color theme="1"/>
        <rFont val="思源宋体 CN Light"/>
        <charset val="134"/>
      </rPr>
      <t>zqh——</t>
    </r>
    <r>
      <rPr>
        <sz val="11"/>
        <color theme="1"/>
        <rFont val="思源宋体 CN Light"/>
        <charset val="128"/>
      </rPr>
      <t>123（赛）</t>
    </r>
  </si>
  <si>
    <t>1A</t>
  </si>
  <si>
    <t>1A-C1-Soul of devil.smwl</t>
  </si>
  <si>
    <t>1B</t>
  </si>
  <si>
    <t>1B-The e69e's Roman.smwl</t>
  </si>
  <si>
    <t>1C</t>
  </si>
  <si>
    <t>1C-桃花源记.smwl</t>
  </si>
  <si>
    <t>2A</t>
  </si>
  <si>
    <r>
      <rPr>
        <sz val="11"/>
        <color theme="1"/>
        <rFont val="思源宋体 CN SemiBold"/>
        <charset val="134"/>
      </rPr>
      <t>zqh——</t>
    </r>
    <r>
      <rPr>
        <sz val="11"/>
        <color theme="1"/>
        <rFont val="思源宋体 CN SemiBold"/>
        <charset val="128"/>
      </rPr>
      <t>123</t>
    </r>
  </si>
  <si>
    <t>懒得看选手码了-懒得起名了.smwl</t>
  </si>
  <si>
    <t>2B</t>
  </si>
  <si>
    <r>
      <rPr>
        <sz val="11"/>
        <color theme="1"/>
        <rFont val="思源宋体 CN SemiBold"/>
        <charset val="134"/>
      </rPr>
      <t>An</t>
    </r>
    <r>
      <rPr>
        <sz val="11"/>
        <color theme="1"/>
        <rFont val="思源宋体 CN SemiBold"/>
        <charset val="128"/>
      </rPr>
      <t>gryStar6K</t>
    </r>
  </si>
  <si>
    <t>2B-Order of the Tri-way.smwl</t>
  </si>
  <si>
    <t>2C</t>
  </si>
  <si>
    <r>
      <rPr>
        <sz val="11"/>
        <color theme="1"/>
        <rFont val="思源宋体 CN SemiBold"/>
        <charset val="134"/>
      </rPr>
      <t>超级玛丽迷</t>
    </r>
    <r>
      <rPr>
        <sz val="11"/>
        <color theme="1"/>
        <rFont val="思源宋体 CN SemiBold"/>
        <charset val="128"/>
      </rPr>
      <t>01</t>
    </r>
  </si>
  <si>
    <t>2C-4 By 100 Meters Relay Race.smwl</t>
  </si>
  <si>
    <t>评委3</t>
  </si>
  <si>
    <t>评委4</t>
  </si>
  <si>
    <t>S</t>
  </si>
  <si>
    <r>
      <rPr>
        <sz val="11"/>
        <color theme="1"/>
        <rFont val="思源宋体 CN SemiBold"/>
        <charset val="128"/>
      </rPr>
      <t xml:space="preserve">AngryStar6K </t>
    </r>
  </si>
  <si>
    <t>S-Champion Race with Buzzy Beetle.smwl</t>
  </si>
  <si>
    <r>
      <rPr>
        <sz val="11"/>
        <color theme="1"/>
        <rFont val="思源宋体 CN"/>
        <charset val="134"/>
      </rPr>
      <t>1168438795</t>
    </r>
    <r>
      <rPr>
        <sz val="11"/>
        <color theme="1"/>
        <rFont val="思源宋体 CN Light"/>
        <charset val="134"/>
      </rPr>
      <t>（总）</t>
    </r>
  </si>
  <si>
    <r>
      <rPr>
        <sz val="11"/>
        <color theme="1"/>
        <rFont val="思源宋体 CN Light"/>
        <charset val="134"/>
      </rPr>
      <t>我懂你不懂的</t>
    </r>
    <r>
      <rPr>
        <sz val="11"/>
        <color theme="1"/>
        <rFont val="思源宋体 CN"/>
        <charset val="134"/>
      </rPr>
      <t>lz</t>
    </r>
  </si>
  <si>
    <t>M</t>
  </si>
  <si>
    <t>M-The Ultimate Experience.smwl</t>
  </si>
  <si>
    <t>W</t>
  </si>
  <si>
    <t>W-Genesis.smwl</t>
  </si>
  <si>
    <t>P</t>
  </si>
  <si>
    <r>
      <rPr>
        <sz val="11"/>
        <color theme="1"/>
        <rFont val="思源宋体 CN Light"/>
        <charset val="128"/>
      </rPr>
      <t>1168438795（总）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</si>
</sst>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"/>
    <numFmt numFmtId="177" formatCode="0.000%"/>
    <numFmt numFmtId="178" formatCode="0.0_ "/>
    <numFmt numFmtId="179" formatCode="_ * #,##0_ ;_ * \-#,##0_ ;_ * &quot;-&quot;??_ ;_ @_ "/>
  </numFmts>
  <fonts count="44">
    <font>
      <sz val="11"/>
      <color theme="1"/>
      <name val="等线"/>
      <charset val="134"/>
      <scheme val="minor"/>
    </font>
    <font>
      <sz val="11"/>
      <color theme="1"/>
      <name val="思源宋体 CN Light"/>
      <charset val="134"/>
    </font>
    <font>
      <sz val="11"/>
      <color theme="1"/>
      <name val="思源宋体 CN"/>
      <charset val="134"/>
    </font>
    <font>
      <sz val="11"/>
      <color theme="1"/>
      <name val="思源宋体 CN SemiBold"/>
      <charset val="134"/>
    </font>
    <font>
      <sz val="11"/>
      <color theme="1"/>
      <name val="思源黑体 CN Normal"/>
      <charset val="134"/>
    </font>
    <font>
      <sz val="11"/>
      <color theme="1"/>
      <name val="思源宋体 CN SemiBold"/>
      <charset val="128"/>
    </font>
    <font>
      <sz val="11"/>
      <color theme="1"/>
      <name val="思源宋体 CN Light"/>
      <charset val="128"/>
    </font>
    <font>
      <b/>
      <sz val="11"/>
      <color theme="1"/>
      <name val="思源宋体 CN SemiBold"/>
      <charset val="128"/>
    </font>
    <font>
      <b/>
      <sz val="11"/>
      <color theme="1"/>
      <name val="思源黑体 CN Normal"/>
      <charset val="134"/>
    </font>
    <font>
      <sz val="9"/>
      <color theme="1"/>
      <name val="思源宋体 CN Light"/>
      <charset val="134"/>
    </font>
    <font>
      <sz val="11"/>
      <color theme="1"/>
      <name val="思源宋体 CN Medium"/>
      <charset val="134"/>
    </font>
    <font>
      <sz val="11"/>
      <color theme="1"/>
      <name val="思源黑体 CN Medium"/>
      <charset val="134"/>
    </font>
    <font>
      <sz val="11"/>
      <color theme="1"/>
      <name val="思源黑体 CN Bold"/>
      <charset val="134"/>
    </font>
    <font>
      <sz val="11"/>
      <color theme="1"/>
      <name val="思源宋体 CN"/>
      <charset val="128"/>
    </font>
    <font>
      <sz val="11"/>
      <color rgb="FF0000FF"/>
      <name val="思源宋体 CN Medium"/>
      <charset val="134"/>
    </font>
    <font>
      <sz val="11"/>
      <color rgb="FF0000FF"/>
      <name val="思源宋体 CN Medium"/>
      <charset val="128"/>
    </font>
    <font>
      <sz val="11"/>
      <name val="思源黑体 CN Medium"/>
      <charset val="134"/>
    </font>
    <font>
      <sz val="12"/>
      <name val="宋体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sz val="11"/>
      <color theme="1"/>
      <name val="宋体"/>
      <charset val="134"/>
    </font>
    <font>
      <sz val="11"/>
      <color theme="1"/>
      <name val="宋体"/>
      <charset val="128"/>
    </font>
    <font>
      <sz val="11"/>
      <color theme="1"/>
      <name val="思源黑体 CN Medium"/>
      <charset val="128"/>
    </font>
    <font>
      <sz val="11"/>
      <color theme="1"/>
      <name val="思源黑体 CN Heavy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theme="1"/>
      <name val="Segoe UI Symbol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 tint="-0.0499893185216834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6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4" borderId="54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55" applyNumberFormat="0" applyFill="0" applyAlignment="0" applyProtection="0">
      <alignment vertical="center"/>
    </xf>
    <xf numFmtId="0" fontId="30" fillId="0" borderId="55" applyNumberFormat="0" applyFill="0" applyAlignment="0" applyProtection="0">
      <alignment vertical="center"/>
    </xf>
    <xf numFmtId="0" fontId="31" fillId="0" borderId="56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5" borderId="57" applyNumberFormat="0" applyAlignment="0" applyProtection="0">
      <alignment vertical="center"/>
    </xf>
    <xf numFmtId="0" fontId="33" fillId="6" borderId="58" applyNumberFormat="0" applyAlignment="0" applyProtection="0">
      <alignment vertical="center"/>
    </xf>
    <xf numFmtId="0" fontId="34" fillId="6" borderId="57" applyNumberFormat="0" applyAlignment="0" applyProtection="0">
      <alignment vertical="center"/>
    </xf>
    <xf numFmtId="0" fontId="35" fillId="7" borderId="59" applyNumberFormat="0" applyAlignment="0" applyProtection="0">
      <alignment vertical="center"/>
    </xf>
    <xf numFmtId="0" fontId="36" fillId="0" borderId="60" applyNumberFormat="0" applyFill="0" applyAlignment="0" applyProtection="0">
      <alignment vertical="center"/>
    </xf>
    <xf numFmtId="0" fontId="37" fillId="0" borderId="61" applyNumberFormat="0" applyFill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17" fillId="0" borderId="0"/>
    <xf numFmtId="0" fontId="0" fillId="0" borderId="0">
      <alignment vertical="center"/>
    </xf>
  </cellStyleXfs>
  <cellXfs count="299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1" fontId="4" fillId="0" borderId="15" xfId="0" applyNumberFormat="1" applyFont="1" applyBorder="1" applyAlignment="1">
      <alignment horizontal="center" vertical="center"/>
    </xf>
    <xf numFmtId="1" fontId="4" fillId="0" borderId="19" xfId="0" applyNumberFormat="1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176" fontId="4" fillId="0" borderId="11" xfId="0" applyNumberFormat="1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176" fontId="4" fillId="0" borderId="0" xfId="0" applyNumberFormat="1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176" fontId="4" fillId="0" borderId="21" xfId="0" applyNumberFormat="1" applyFont="1" applyBorder="1" applyAlignment="1">
      <alignment horizontal="center" vertical="center"/>
    </xf>
    <xf numFmtId="1" fontId="4" fillId="0" borderId="22" xfId="0" applyNumberFormat="1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176" fontId="4" fillId="0" borderId="19" xfId="0" applyNumberFormat="1" applyFont="1" applyBorder="1" applyAlignment="1">
      <alignment horizontal="center" vertical="center"/>
    </xf>
    <xf numFmtId="1" fontId="4" fillId="0" borderId="0" xfId="0" applyNumberFormat="1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177" fontId="4" fillId="0" borderId="29" xfId="3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177" fontId="4" fillId="0" borderId="31" xfId="3" applyNumberFormat="1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177" fontId="4" fillId="0" borderId="33" xfId="3" applyNumberFormat="1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177" fontId="4" fillId="0" borderId="34" xfId="3" applyNumberFormat="1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177" fontId="4" fillId="0" borderId="36" xfId="3" applyNumberFormat="1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1" fillId="0" borderId="30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1" fillId="0" borderId="35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27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178" fontId="12" fillId="0" borderId="9" xfId="0" applyNumberFormat="1" applyFont="1" applyBorder="1" applyAlignment="1">
      <alignment horizontal="center" vertical="center"/>
    </xf>
    <xf numFmtId="177" fontId="12" fillId="0" borderId="9" xfId="3" applyNumberFormat="1" applyFont="1" applyBorder="1" applyAlignment="1">
      <alignment horizontal="center" vertical="center"/>
    </xf>
    <xf numFmtId="179" fontId="12" fillId="0" borderId="42" xfId="1" applyNumberFormat="1" applyFont="1" applyBorder="1">
      <alignment vertical="center"/>
    </xf>
    <xf numFmtId="176" fontId="11" fillId="0" borderId="0" xfId="0" applyNumberFormat="1" applyFont="1" applyBorder="1" applyAlignment="1">
      <alignment horizontal="center" vertical="center"/>
    </xf>
    <xf numFmtId="178" fontId="12" fillId="0" borderId="43" xfId="0" applyNumberFormat="1" applyFont="1" applyBorder="1" applyAlignment="1">
      <alignment horizontal="center" vertical="center"/>
    </xf>
    <xf numFmtId="177" fontId="12" fillId="0" borderId="43" xfId="3" applyNumberFormat="1" applyFont="1" applyBorder="1" applyAlignment="1">
      <alignment horizontal="center" vertical="center"/>
    </xf>
    <xf numFmtId="179" fontId="12" fillId="0" borderId="44" xfId="1" applyNumberFormat="1" applyFont="1" applyBorder="1">
      <alignment vertical="center"/>
    </xf>
    <xf numFmtId="0" fontId="3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176" fontId="4" fillId="0" borderId="15" xfId="0" applyNumberFormat="1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176" fontId="4" fillId="0" borderId="22" xfId="0" applyNumberFormat="1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176" fontId="4" fillId="0" borderId="26" xfId="0" applyNumberFormat="1" applyFont="1" applyBorder="1" applyAlignment="1">
      <alignment horizontal="center" vertical="center"/>
    </xf>
    <xf numFmtId="176" fontId="4" fillId="0" borderId="27" xfId="0" applyNumberFormat="1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1" fontId="4" fillId="0" borderId="11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179" fontId="12" fillId="0" borderId="34" xfId="1" applyNumberFormat="1" applyFont="1" applyBorder="1" applyAlignment="1">
      <alignment horizontal="center" vertical="center"/>
    </xf>
    <xf numFmtId="178" fontId="12" fillId="0" borderId="10" xfId="0" applyNumberFormat="1" applyFont="1" applyBorder="1" applyAlignment="1">
      <alignment horizontal="center" vertical="center"/>
    </xf>
    <xf numFmtId="177" fontId="12" fillId="0" borderId="10" xfId="3" applyNumberFormat="1" applyFont="1" applyBorder="1" applyAlignment="1">
      <alignment horizontal="center" vertical="center"/>
    </xf>
    <xf numFmtId="179" fontId="12" fillId="0" borderId="31" xfId="1" applyNumberFormat="1" applyFont="1" applyBorder="1" applyAlignment="1">
      <alignment horizontal="center" vertical="center"/>
    </xf>
    <xf numFmtId="178" fontId="12" fillId="0" borderId="25" xfId="0" applyNumberFormat="1" applyFont="1" applyBorder="1" applyAlignment="1">
      <alignment horizontal="center" vertical="center"/>
    </xf>
    <xf numFmtId="177" fontId="12" fillId="0" borderId="25" xfId="3" applyNumberFormat="1" applyFont="1" applyBorder="1" applyAlignment="1">
      <alignment horizontal="center" vertical="center"/>
    </xf>
    <xf numFmtId="179" fontId="12" fillId="0" borderId="36" xfId="1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176" fontId="4" fillId="0" borderId="46" xfId="0" applyNumberFormat="1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1" fontId="4" fillId="0" borderId="46" xfId="0" applyNumberFormat="1" applyFont="1" applyBorder="1" applyAlignment="1">
      <alignment horizontal="center" vertical="center"/>
    </xf>
    <xf numFmtId="176" fontId="4" fillId="0" borderId="45" xfId="0" applyNumberFormat="1" applyFont="1" applyBorder="1" applyAlignment="1">
      <alignment horizontal="center" vertical="center"/>
    </xf>
    <xf numFmtId="0" fontId="13" fillId="0" borderId="45" xfId="0" applyFont="1" applyBorder="1" applyAlignment="1">
      <alignment horizontal="center" vertical="center"/>
    </xf>
    <xf numFmtId="1" fontId="4" fillId="0" borderId="45" xfId="0" applyNumberFormat="1" applyFont="1" applyBorder="1" applyAlignment="1">
      <alignment horizontal="center" vertical="center"/>
    </xf>
    <xf numFmtId="0" fontId="13" fillId="0" borderId="46" xfId="0" applyFont="1" applyFill="1" applyBorder="1" applyAlignment="1">
      <alignment horizontal="center" vertical="center"/>
    </xf>
    <xf numFmtId="0" fontId="13" fillId="0" borderId="46" xfId="0" applyFont="1" applyBorder="1" applyAlignment="1">
      <alignment horizontal="center" vertical="center"/>
    </xf>
    <xf numFmtId="0" fontId="1" fillId="0" borderId="46" xfId="0" applyFont="1" applyFill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1" fillId="0" borderId="43" xfId="0" applyFont="1" applyFill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177" fontId="4" fillId="0" borderId="47" xfId="3" applyNumberFormat="1" applyFont="1" applyBorder="1" applyAlignment="1">
      <alignment horizontal="center" vertical="center"/>
    </xf>
    <xf numFmtId="0" fontId="8" fillId="0" borderId="46" xfId="0" applyFont="1" applyBorder="1" applyAlignment="1">
      <alignment horizontal="center" vertical="center"/>
    </xf>
    <xf numFmtId="177" fontId="4" fillId="0" borderId="49" xfId="3" applyNumberFormat="1" applyFont="1" applyBorder="1" applyAlignment="1">
      <alignment horizontal="center" vertical="center"/>
    </xf>
    <xf numFmtId="0" fontId="8" fillId="0" borderId="43" xfId="0" applyFont="1" applyBorder="1" applyAlignment="1">
      <alignment horizontal="center" vertical="center"/>
    </xf>
    <xf numFmtId="177" fontId="4" fillId="0" borderId="48" xfId="3" applyNumberFormat="1" applyFont="1" applyBorder="1" applyAlignment="1">
      <alignment horizontal="center" vertical="center"/>
    </xf>
    <xf numFmtId="0" fontId="9" fillId="0" borderId="43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14" fillId="2" borderId="10" xfId="0" applyFont="1" applyFill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5" fillId="2" borderId="10" xfId="0" applyFont="1" applyFill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4" fillId="2" borderId="9" xfId="0" applyFont="1" applyFill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0" fillId="0" borderId="10" xfId="0" applyFont="1" applyFill="1" applyBorder="1" applyAlignment="1">
      <alignment horizontal="center" vertical="center"/>
    </xf>
    <xf numFmtId="0" fontId="10" fillId="0" borderId="18" xfId="0" applyFont="1" applyFill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14" fillId="3" borderId="9" xfId="0" applyFont="1" applyFill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3" fillId="0" borderId="5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/>
    </xf>
    <xf numFmtId="0" fontId="14" fillId="3" borderId="10" xfId="0" applyFont="1" applyFill="1" applyBorder="1" applyAlignment="1">
      <alignment horizontal="center" vertical="center"/>
    </xf>
    <xf numFmtId="0" fontId="15" fillId="2" borderId="18" xfId="0" applyFont="1" applyFill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14" fillId="3" borderId="18" xfId="0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/>
    </xf>
    <xf numFmtId="0" fontId="6" fillId="0" borderId="28" xfId="0" applyFont="1" applyBorder="1" applyAlignment="1">
      <alignment horizontal="center" vertical="center" wrapText="1"/>
    </xf>
    <xf numFmtId="0" fontId="1" fillId="0" borderId="51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/>
    </xf>
    <xf numFmtId="0" fontId="14" fillId="2" borderId="18" xfId="0" applyFont="1" applyFill="1" applyBorder="1" applyAlignment="1">
      <alignment horizontal="center" vertical="center"/>
    </xf>
    <xf numFmtId="0" fontId="15" fillId="3" borderId="10" xfId="0" applyFont="1" applyFill="1" applyBorder="1" applyAlignment="1">
      <alignment horizontal="center" vertical="center"/>
    </xf>
    <xf numFmtId="0" fontId="10" fillId="0" borderId="25" xfId="0" applyFont="1" applyFill="1" applyBorder="1" applyAlignment="1">
      <alignment horizontal="center" vertical="center"/>
    </xf>
    <xf numFmtId="0" fontId="1" fillId="0" borderId="52" xfId="0" applyFont="1" applyBorder="1" applyAlignment="1">
      <alignment horizontal="center" vertical="center" wrapText="1"/>
    </xf>
    <xf numFmtId="0" fontId="11" fillId="0" borderId="25" xfId="0" applyFont="1" applyBorder="1" applyAlignment="1">
      <alignment horizontal="center" vertical="center"/>
    </xf>
    <xf numFmtId="0" fontId="6" fillId="0" borderId="45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177" fontId="12" fillId="0" borderId="4" xfId="3" applyNumberFormat="1" applyFont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0" fontId="12" fillId="0" borderId="47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0" xfId="0" applyFont="1" applyFill="1" applyBorder="1" applyAlignment="1">
      <alignment horizontal="center" vertical="center"/>
    </xf>
    <xf numFmtId="0" fontId="12" fillId="0" borderId="51" xfId="0" applyFont="1" applyBorder="1" applyAlignment="1">
      <alignment horizontal="center" vertical="center"/>
    </xf>
    <xf numFmtId="0" fontId="12" fillId="0" borderId="49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18" xfId="0" applyFont="1" applyFill="1" applyBorder="1" applyAlignment="1">
      <alignment horizontal="center" vertical="center"/>
    </xf>
    <xf numFmtId="177" fontId="12" fillId="0" borderId="18" xfId="3" applyNumberFormat="1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11" fillId="0" borderId="9" xfId="0" applyFont="1" applyFill="1" applyBorder="1" applyAlignment="1">
      <alignment horizontal="center" vertical="center"/>
    </xf>
    <xf numFmtId="0" fontId="12" fillId="0" borderId="46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2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31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2" fillId="0" borderId="33" xfId="0" applyFont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/>
    </xf>
    <xf numFmtId="0" fontId="16" fillId="0" borderId="10" xfId="0" applyFont="1" applyFill="1" applyBorder="1" applyAlignment="1">
      <alignment horizontal="center" vertical="center"/>
    </xf>
    <xf numFmtId="0" fontId="6" fillId="0" borderId="18" xfId="0" applyFont="1" applyBorder="1" applyAlignment="1">
      <alignment horizontal="center" vertical="center" wrapText="1"/>
    </xf>
    <xf numFmtId="0" fontId="16" fillId="0" borderId="9" xfId="0" applyFont="1" applyFill="1" applyBorder="1" applyAlignment="1">
      <alignment horizontal="center" vertical="center"/>
    </xf>
    <xf numFmtId="0" fontId="16" fillId="0" borderId="18" xfId="0" applyFont="1" applyFill="1" applyBorder="1" applyAlignment="1">
      <alignment horizontal="center" vertical="center"/>
    </xf>
    <xf numFmtId="0" fontId="1" fillId="0" borderId="25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0" fontId="11" fillId="0" borderId="25" xfId="0" applyFont="1" applyFill="1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0" fontId="12" fillId="0" borderId="48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53" xfId="0" applyFont="1" applyBorder="1" applyAlignment="1">
      <alignment horizontal="center" vertical="center"/>
    </xf>
    <xf numFmtId="0" fontId="1" fillId="0" borderId="51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10" fillId="0" borderId="32" xfId="0" applyFont="1" applyBorder="1" applyAlignment="1">
      <alignment horizontal="center" vertical="center"/>
    </xf>
    <xf numFmtId="0" fontId="11" fillId="0" borderId="32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178" fontId="12" fillId="0" borderId="21" xfId="0" applyNumberFormat="1" applyFont="1" applyBorder="1" applyAlignment="1">
      <alignment horizontal="center" vertical="center"/>
    </xf>
    <xf numFmtId="179" fontId="12" fillId="0" borderId="8" xfId="1" applyNumberFormat="1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178" fontId="12" fillId="0" borderId="11" xfId="0" applyNumberFormat="1" applyFont="1" applyBorder="1" applyAlignment="1">
      <alignment horizontal="center" vertical="center"/>
    </xf>
    <xf numFmtId="179" fontId="12" fillId="0" borderId="30" xfId="1" applyNumberFormat="1" applyFont="1" applyBorder="1" applyAlignment="1">
      <alignment vertical="center"/>
    </xf>
    <xf numFmtId="0" fontId="11" fillId="0" borderId="19" xfId="0" applyFont="1" applyBorder="1" applyAlignment="1">
      <alignment horizontal="center" vertical="center"/>
    </xf>
    <xf numFmtId="178" fontId="12" fillId="0" borderId="15" xfId="0" applyNumberFormat="1" applyFont="1" applyBorder="1" applyAlignment="1">
      <alignment horizontal="center" vertical="center"/>
    </xf>
    <xf numFmtId="179" fontId="12" fillId="0" borderId="32" xfId="1" applyNumberFormat="1" applyFont="1" applyBorder="1" applyAlignment="1">
      <alignment vertical="center"/>
    </xf>
    <xf numFmtId="0" fontId="17" fillId="0" borderId="0" xfId="49"/>
    <xf numFmtId="178" fontId="17" fillId="0" borderId="0" xfId="49" applyNumberFormat="1"/>
    <xf numFmtId="0" fontId="18" fillId="0" borderId="17" xfId="49" applyNumberFormat="1" applyFont="1" applyBorder="1" applyAlignment="1">
      <alignment horizontal="center" vertical="center"/>
    </xf>
    <xf numFmtId="0" fontId="18" fillId="0" borderId="53" xfId="49" applyNumberFormat="1" applyFont="1" applyBorder="1" applyAlignment="1">
      <alignment horizontal="center" vertical="center"/>
    </xf>
    <xf numFmtId="0" fontId="18" fillId="0" borderId="10" xfId="49" applyNumberFormat="1" applyFont="1" applyBorder="1" applyAlignment="1">
      <alignment horizontal="center" vertical="center"/>
    </xf>
    <xf numFmtId="0" fontId="18" fillId="0" borderId="18" xfId="49" applyNumberFormat="1" applyFont="1" applyBorder="1" applyAlignment="1">
      <alignment horizontal="center" vertical="center"/>
    </xf>
    <xf numFmtId="0" fontId="19" fillId="0" borderId="46" xfId="49" applyNumberFormat="1" applyFont="1" applyBorder="1" applyAlignment="1">
      <alignment horizontal="center" vertical="center"/>
    </xf>
    <xf numFmtId="0" fontId="19" fillId="0" borderId="46" xfId="49" applyNumberFormat="1" applyFont="1" applyFill="1" applyBorder="1" applyAlignment="1">
      <alignment horizontal="center" vertical="center"/>
    </xf>
    <xf numFmtId="0" fontId="18" fillId="0" borderId="51" xfId="49" applyNumberFormat="1" applyFont="1" applyBorder="1" applyAlignment="1">
      <alignment horizontal="center" vertical="center"/>
    </xf>
    <xf numFmtId="0" fontId="18" fillId="0" borderId="46" xfId="49" applyFont="1" applyFill="1" applyBorder="1" applyAlignment="1">
      <alignment horizontal="center" vertical="center"/>
    </xf>
    <xf numFmtId="178" fontId="18" fillId="0" borderId="10" xfId="49" applyNumberFormat="1" applyFont="1" applyBorder="1" applyAlignment="1">
      <alignment horizontal="center" vertical="center"/>
    </xf>
    <xf numFmtId="0" fontId="19" fillId="0" borderId="46" xfId="49" applyFont="1" applyFill="1" applyBorder="1" applyAlignment="1">
      <alignment horizontal="center" vertical="center"/>
    </xf>
    <xf numFmtId="0" fontId="19" fillId="0" borderId="9" xfId="49" applyNumberFormat="1" applyFont="1" applyBorder="1" applyAlignment="1">
      <alignment horizontal="center" vertical="center"/>
    </xf>
    <xf numFmtId="178" fontId="19" fillId="0" borderId="46" xfId="49" applyNumberFormat="1" applyFont="1" applyBorder="1" applyAlignment="1">
      <alignment horizontal="center" vertical="center"/>
    </xf>
    <xf numFmtId="177" fontId="19" fillId="0" borderId="46" xfId="49" applyNumberFormat="1" applyFont="1" applyBorder="1" applyAlignment="1">
      <alignment horizontal="center" vertical="center"/>
    </xf>
    <xf numFmtId="0" fontId="20" fillId="0" borderId="17" xfId="50" applyFont="1" applyBorder="1" applyAlignment="1">
      <alignment horizontal="center" vertical="center"/>
    </xf>
    <xf numFmtId="0" fontId="21" fillId="0" borderId="53" xfId="50" applyFont="1" applyBorder="1" applyAlignment="1">
      <alignment horizontal="center" vertical="center"/>
    </xf>
    <xf numFmtId="0" fontId="22" fillId="0" borderId="46" xfId="50" applyFont="1" applyBorder="1" applyAlignment="1">
      <alignment horizontal="center" vertical="center"/>
    </xf>
    <xf numFmtId="0" fontId="22" fillId="0" borderId="18" xfId="50" applyFont="1" applyBorder="1" applyAlignment="1">
      <alignment horizontal="center" vertical="center"/>
    </xf>
    <xf numFmtId="0" fontId="21" fillId="0" borderId="51" xfId="50" applyFont="1" applyBorder="1" applyAlignment="1">
      <alignment horizontal="center" vertical="center"/>
    </xf>
    <xf numFmtId="0" fontId="20" fillId="0" borderId="46" xfId="0" applyFont="1" applyBorder="1" applyAlignment="1">
      <alignment horizontal="center" vertical="center"/>
    </xf>
    <xf numFmtId="0" fontId="21" fillId="0" borderId="46" xfId="5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22" fontId="12" fillId="0" borderId="0" xfId="0" applyNumberFormat="1" applyFont="1" applyAlignment="1">
      <alignment horizontal="center" vertical="center"/>
    </xf>
    <xf numFmtId="22" fontId="12" fillId="0" borderId="0" xfId="0" applyNumberFormat="1" applyFont="1" applyAlignment="1">
      <alignment vertical="center"/>
    </xf>
    <xf numFmtId="0" fontId="12" fillId="0" borderId="0" xfId="0" applyFont="1" applyAlignment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6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9</xdr:col>
      <xdr:colOff>40982</xdr:colOff>
      <xdr:row>22</xdr:row>
      <xdr:rowOff>7876</xdr:rowOff>
    </xdr:to>
    <xdr:pic>
      <xdr:nvPicPr>
        <xdr:cNvPr id="3" name="图片 2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5800" y="180975"/>
          <a:ext cx="5527040" cy="38080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F24"/>
  <sheetViews>
    <sheetView topLeftCell="A7" workbookViewId="0">
      <selection activeCell="E18" sqref="E18:F18"/>
    </sheetView>
  </sheetViews>
  <sheetFormatPr defaultColWidth="9" defaultRowHeight="14.25" outlineLevelCol="5"/>
  <cols>
    <col min="4" max="4" width="16.1083333333333" customWidth="1"/>
    <col min="5" max="5" width="19.775" customWidth="1"/>
    <col min="6" max="6" width="18.4416666666667" customWidth="1"/>
    <col min="10" max="11" width="11.8833333333333" customWidth="1"/>
  </cols>
  <sheetData>
    <row r="2" spans="2:6">
      <c r="B2" s="293" t="s">
        <v>0</v>
      </c>
      <c r="C2" s="293"/>
      <c r="D2" s="293"/>
      <c r="E2" s="293"/>
      <c r="F2" s="293"/>
    </row>
    <row r="3" spans="2:6">
      <c r="B3" s="293"/>
      <c r="C3" s="293" t="s">
        <v>1</v>
      </c>
      <c r="D3" s="293" t="s">
        <v>2</v>
      </c>
      <c r="E3" s="293" t="s">
        <v>3</v>
      </c>
      <c r="F3" s="293" t="s">
        <v>4</v>
      </c>
    </row>
    <row r="4" spans="2:6">
      <c r="B4" s="293" t="s">
        <v>5</v>
      </c>
      <c r="C4" s="293" t="s">
        <v>6</v>
      </c>
      <c r="D4" s="293" t="s">
        <v>7</v>
      </c>
      <c r="E4" s="296">
        <v>45319</v>
      </c>
      <c r="F4" s="296">
        <v>45325.6666666667</v>
      </c>
    </row>
    <row r="5" spans="2:6">
      <c r="B5" s="293"/>
      <c r="C5" s="293"/>
      <c r="D5" s="293" t="s">
        <v>8</v>
      </c>
      <c r="E5" s="296">
        <v>45325.8333333333</v>
      </c>
      <c r="F5" s="296">
        <v>45339.9166666667</v>
      </c>
    </row>
    <row r="6" spans="2:6">
      <c r="B6" s="293"/>
      <c r="C6" s="293"/>
      <c r="D6" s="293" t="s">
        <v>9</v>
      </c>
      <c r="E6" s="297">
        <v>45325.8333333333</v>
      </c>
      <c r="F6" s="297">
        <v>45342.6666666667</v>
      </c>
    </row>
    <row r="7" spans="2:6">
      <c r="B7" s="293"/>
      <c r="C7" s="293"/>
      <c r="D7" s="293" t="s">
        <v>10</v>
      </c>
      <c r="E7" s="296">
        <v>45464.8333333333</v>
      </c>
      <c r="F7" s="296">
        <v>45490.6666666667</v>
      </c>
    </row>
    <row r="8" spans="2:6">
      <c r="B8" s="293"/>
      <c r="C8" s="293" t="s">
        <v>11</v>
      </c>
      <c r="D8" s="293" t="s">
        <v>7</v>
      </c>
      <c r="E8" s="296">
        <v>45464.8333333333</v>
      </c>
      <c r="F8" s="296">
        <v>45478.6666666667</v>
      </c>
    </row>
    <row r="9" spans="2:6">
      <c r="B9" s="293"/>
      <c r="C9" s="293"/>
      <c r="D9" s="293" t="s">
        <v>8</v>
      </c>
      <c r="E9" s="296">
        <v>45478.8333333333</v>
      </c>
      <c r="F9" s="296">
        <v>45487.9166666667</v>
      </c>
    </row>
    <row r="10" spans="2:6">
      <c r="B10" s="293"/>
      <c r="C10" s="293"/>
      <c r="D10" s="293" t="s">
        <v>9</v>
      </c>
      <c r="E10" s="296">
        <v>45478.8333333333</v>
      </c>
      <c r="F10" s="296">
        <v>45489.9166666667</v>
      </c>
    </row>
    <row r="11" spans="2:6">
      <c r="B11" s="293" t="s">
        <v>12</v>
      </c>
      <c r="C11" s="293" t="s">
        <v>13</v>
      </c>
      <c r="D11" s="293" t="s">
        <v>14</v>
      </c>
      <c r="E11" s="296">
        <v>45490.75</v>
      </c>
      <c r="F11" s="296"/>
    </row>
    <row r="12" spans="2:6">
      <c r="B12" s="293"/>
      <c r="C12" s="293"/>
      <c r="D12" s="293" t="s">
        <v>15</v>
      </c>
      <c r="E12" s="296">
        <v>45490.8333333333</v>
      </c>
      <c r="F12" s="296"/>
    </row>
    <row r="13" spans="2:6">
      <c r="B13" s="293"/>
      <c r="C13" s="293"/>
      <c r="D13" s="293" t="s">
        <v>16</v>
      </c>
      <c r="E13" s="296">
        <v>45496.9166666667</v>
      </c>
      <c r="F13" s="296"/>
    </row>
    <row r="14" spans="2:6">
      <c r="B14" s="293"/>
      <c r="C14" s="293"/>
      <c r="D14" s="293" t="s">
        <v>17</v>
      </c>
      <c r="E14" s="296">
        <v>45500.9166666667</v>
      </c>
      <c r="F14" s="296"/>
    </row>
    <row r="15" spans="2:6">
      <c r="B15" s="293"/>
      <c r="C15" s="293"/>
      <c r="D15" s="298" t="s">
        <v>18</v>
      </c>
      <c r="E15" s="296">
        <v>45500.9166666667</v>
      </c>
      <c r="F15" s="296"/>
    </row>
    <row r="16" spans="2:6">
      <c r="B16" s="293"/>
      <c r="C16" s="293"/>
      <c r="D16" s="298" t="s">
        <v>19</v>
      </c>
      <c r="E16" s="296">
        <v>45504.9166666667</v>
      </c>
      <c r="F16" s="296"/>
    </row>
    <row r="17" spans="2:6">
      <c r="B17" s="293"/>
      <c r="C17" s="293"/>
      <c r="D17" s="293" t="s">
        <v>20</v>
      </c>
      <c r="E17" s="296">
        <v>45505.6666666667</v>
      </c>
      <c r="F17" s="296"/>
    </row>
    <row r="18" spans="2:6">
      <c r="B18" s="293"/>
      <c r="C18" s="293" t="s">
        <v>21</v>
      </c>
      <c r="D18" s="293" t="s">
        <v>14</v>
      </c>
      <c r="E18" s="296">
        <v>45505.75</v>
      </c>
      <c r="F18" s="296"/>
    </row>
    <row r="19" spans="2:6">
      <c r="B19" s="293"/>
      <c r="C19" s="293"/>
      <c r="D19" s="293" t="s">
        <v>8</v>
      </c>
      <c r="E19" s="296">
        <v>45505.8333333333</v>
      </c>
      <c r="F19" s="296">
        <v>45511.9166666667</v>
      </c>
    </row>
    <row r="20" spans="2:6">
      <c r="B20" s="293"/>
      <c r="C20" s="293"/>
      <c r="D20" s="293" t="s">
        <v>9</v>
      </c>
      <c r="E20" s="296">
        <v>45505.8333333333</v>
      </c>
      <c r="F20" s="296">
        <v>45514.9166666667</v>
      </c>
    </row>
    <row r="21" spans="2:6">
      <c r="B21" s="293"/>
      <c r="C21" s="293"/>
      <c r="D21" s="293" t="s">
        <v>20</v>
      </c>
      <c r="E21" s="296">
        <v>45515.6666666667</v>
      </c>
      <c r="F21" s="296"/>
    </row>
    <row r="22" spans="2:6">
      <c r="B22" s="293"/>
      <c r="C22" s="293" t="s">
        <v>22</v>
      </c>
      <c r="D22" s="293" t="s">
        <v>14</v>
      </c>
      <c r="E22" s="296">
        <v>45515.75</v>
      </c>
      <c r="F22" s="296"/>
    </row>
    <row r="23" spans="2:6">
      <c r="B23" s="293"/>
      <c r="C23" s="293"/>
      <c r="D23" s="293" t="s">
        <v>8</v>
      </c>
      <c r="E23" s="296">
        <v>45515.8333333333</v>
      </c>
      <c r="F23" s="296">
        <v>45521.9166666667</v>
      </c>
    </row>
    <row r="24" spans="2:6">
      <c r="B24" s="293"/>
      <c r="C24" s="293"/>
      <c r="D24" s="293" t="s">
        <v>9</v>
      </c>
      <c r="E24" s="296">
        <v>45515.8333333333</v>
      </c>
      <c r="F24" s="296">
        <v>45524.9166666667</v>
      </c>
    </row>
  </sheetData>
  <mergeCells count="18">
    <mergeCell ref="B2:F2"/>
    <mergeCell ref="E11:F11"/>
    <mergeCell ref="E12:F12"/>
    <mergeCell ref="E13:F13"/>
    <mergeCell ref="E14:F14"/>
    <mergeCell ref="E15:F15"/>
    <mergeCell ref="E16:F16"/>
    <mergeCell ref="E17:F17"/>
    <mergeCell ref="E18:F18"/>
    <mergeCell ref="E21:F21"/>
    <mergeCell ref="E22:F22"/>
    <mergeCell ref="B4:B10"/>
    <mergeCell ref="B11:B24"/>
    <mergeCell ref="C4:C7"/>
    <mergeCell ref="C8:C10"/>
    <mergeCell ref="C11:C17"/>
    <mergeCell ref="C18:C21"/>
    <mergeCell ref="C22:C24"/>
  </mergeCells>
  <pageMargins left="0.7" right="0.7" top="0.75" bottom="0.75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N21"/>
  <sheetViews>
    <sheetView workbookViewId="0">
      <selection activeCell="A19" sqref="A19"/>
    </sheetView>
  </sheetViews>
  <sheetFormatPr defaultColWidth="9" defaultRowHeight="14.25"/>
  <cols>
    <col min="2" max="2" width="7.55833333333333" customWidth="1"/>
    <col min="3" max="3" width="15.3333333333333" customWidth="1"/>
    <col min="4" max="4" width="51.4416666666667" customWidth="1"/>
    <col min="5" max="5" width="27.1083333333333" customWidth="1"/>
    <col min="14" max="14" width="9.44166666666667" customWidth="1"/>
  </cols>
  <sheetData>
    <row r="1" ht="15"/>
    <row r="2" spans="2:14">
      <c r="B2" s="139" t="s">
        <v>24</v>
      </c>
      <c r="C2" s="140"/>
      <c r="D2" s="140"/>
      <c r="E2" s="141" t="s">
        <v>132</v>
      </c>
      <c r="F2" s="141" t="s">
        <v>133</v>
      </c>
      <c r="G2" s="141"/>
      <c r="H2" s="141"/>
      <c r="I2" s="141"/>
      <c r="J2" s="141"/>
      <c r="K2" s="141"/>
      <c r="L2" s="141" t="s">
        <v>83</v>
      </c>
      <c r="M2" s="141" t="s">
        <v>79</v>
      </c>
      <c r="N2" s="161" t="s">
        <v>80</v>
      </c>
    </row>
    <row r="3" ht="15" spans="2:14">
      <c r="B3" s="142" t="s">
        <v>71</v>
      </c>
      <c r="C3" s="143" t="s">
        <v>85</v>
      </c>
      <c r="D3" s="143" t="s">
        <v>86</v>
      </c>
      <c r="E3" s="144"/>
      <c r="F3" s="144" t="s">
        <v>134</v>
      </c>
      <c r="G3" s="144" t="s">
        <v>135</v>
      </c>
      <c r="H3" s="144" t="s">
        <v>136</v>
      </c>
      <c r="I3" s="144" t="s">
        <v>137</v>
      </c>
      <c r="J3" s="144" t="s">
        <v>138</v>
      </c>
      <c r="K3" s="144" t="s">
        <v>139</v>
      </c>
      <c r="L3" s="144"/>
      <c r="M3" s="144"/>
      <c r="N3" s="162"/>
    </row>
    <row r="4" ht="16.5" spans="2:14">
      <c r="B4" s="13" t="s">
        <v>97</v>
      </c>
      <c r="C4" s="145" t="s">
        <v>29</v>
      </c>
      <c r="D4" s="145" t="s">
        <v>101</v>
      </c>
      <c r="E4" s="140" t="s">
        <v>91</v>
      </c>
      <c r="F4" s="146">
        <v>13.5</v>
      </c>
      <c r="G4" s="146">
        <v>13</v>
      </c>
      <c r="H4" s="146">
        <v>28</v>
      </c>
      <c r="I4" s="146">
        <v>36</v>
      </c>
      <c r="J4" s="146">
        <v>3</v>
      </c>
      <c r="K4" s="146">
        <v>0</v>
      </c>
      <c r="L4" s="146">
        <f t="shared" ref="L4:L21" si="0">ROUND(SUM(F4:K4),1)</f>
        <v>93.5</v>
      </c>
      <c r="M4" s="163">
        <f>ROUND(AVERAGE(L4:L5),1)</f>
        <v>96.8</v>
      </c>
      <c r="N4" s="164">
        <f>M4/105</f>
        <v>0.921904761904762</v>
      </c>
    </row>
    <row r="5" spans="2:14">
      <c r="B5" s="25"/>
      <c r="C5" s="147"/>
      <c r="D5" s="147"/>
      <c r="E5" s="148" t="s">
        <v>99</v>
      </c>
      <c r="F5" s="149">
        <v>14.5</v>
      </c>
      <c r="G5" s="150">
        <v>13.9</v>
      </c>
      <c r="H5" s="150">
        <v>29.5</v>
      </c>
      <c r="I5" s="150">
        <v>38.1</v>
      </c>
      <c r="J5" s="150">
        <v>4</v>
      </c>
      <c r="K5" s="150">
        <v>0</v>
      </c>
      <c r="L5" s="150">
        <f t="shared" si="0"/>
        <v>100</v>
      </c>
      <c r="M5" s="165"/>
      <c r="N5" s="166"/>
    </row>
    <row r="6" ht="16.5" spans="2:14">
      <c r="B6" s="25" t="s">
        <v>102</v>
      </c>
      <c r="C6" s="147" t="s">
        <v>42</v>
      </c>
      <c r="D6" s="147"/>
      <c r="E6" s="148" t="s">
        <v>91</v>
      </c>
      <c r="F6" s="150"/>
      <c r="G6" s="149"/>
      <c r="H6" s="150"/>
      <c r="I6" s="150"/>
      <c r="J6" s="150"/>
      <c r="K6" s="150"/>
      <c r="L6" s="150">
        <f t="shared" si="0"/>
        <v>0</v>
      </c>
      <c r="M6" s="165">
        <f>ROUND(AVERAGE(L6:L7),1)</f>
        <v>0</v>
      </c>
      <c r="N6" s="166">
        <f>M6/105</f>
        <v>0</v>
      </c>
    </row>
    <row r="7" spans="2:14">
      <c r="B7" s="25"/>
      <c r="C7" s="147"/>
      <c r="D7" s="147"/>
      <c r="E7" s="148" t="s">
        <v>99</v>
      </c>
      <c r="F7" s="150"/>
      <c r="G7" s="149"/>
      <c r="H7" s="150"/>
      <c r="I7" s="150"/>
      <c r="J7" s="150"/>
      <c r="K7" s="150"/>
      <c r="L7" s="150">
        <f t="shared" si="0"/>
        <v>0</v>
      </c>
      <c r="M7" s="165"/>
      <c r="N7" s="166"/>
    </row>
    <row r="8" ht="16.5" spans="2:14">
      <c r="B8" s="25" t="s">
        <v>104</v>
      </c>
      <c r="C8" s="147" t="s">
        <v>35</v>
      </c>
      <c r="D8" s="147" t="s">
        <v>107</v>
      </c>
      <c r="E8" s="148" t="s">
        <v>91</v>
      </c>
      <c r="F8" s="150">
        <v>12.5</v>
      </c>
      <c r="G8" s="150">
        <v>12.5</v>
      </c>
      <c r="H8" s="150">
        <v>23</v>
      </c>
      <c r="I8" s="150">
        <v>30.5</v>
      </c>
      <c r="J8" s="150">
        <v>1.5</v>
      </c>
      <c r="K8" s="150">
        <v>0</v>
      </c>
      <c r="L8" s="150">
        <f t="shared" si="0"/>
        <v>80</v>
      </c>
      <c r="M8" s="165">
        <f>ROUND(AVERAGE(L8:L9),1)</f>
        <v>84.7</v>
      </c>
      <c r="N8" s="166">
        <f>M8/105</f>
        <v>0.806666666666667</v>
      </c>
    </row>
    <row r="9" ht="15" spans="2:14">
      <c r="B9" s="25"/>
      <c r="C9" s="147"/>
      <c r="D9" s="147"/>
      <c r="E9" s="148" t="s">
        <v>99</v>
      </c>
      <c r="F9" s="149">
        <v>13.4</v>
      </c>
      <c r="G9" s="151">
        <v>15</v>
      </c>
      <c r="H9" s="150">
        <v>26</v>
      </c>
      <c r="I9" s="150">
        <v>31.5</v>
      </c>
      <c r="J9" s="150">
        <v>3.5</v>
      </c>
      <c r="K9" s="150">
        <v>0</v>
      </c>
      <c r="L9" s="150">
        <f t="shared" si="0"/>
        <v>89.4</v>
      </c>
      <c r="M9" s="165"/>
      <c r="N9" s="166"/>
    </row>
    <row r="10" spans="2:14">
      <c r="B10" s="13" t="s">
        <v>108</v>
      </c>
      <c r="C10" s="145" t="s">
        <v>27</v>
      </c>
      <c r="D10" s="145" t="s">
        <v>112</v>
      </c>
      <c r="E10" s="140" t="s">
        <v>62</v>
      </c>
      <c r="F10" s="146">
        <v>14.5</v>
      </c>
      <c r="G10" s="152">
        <v>13.5</v>
      </c>
      <c r="H10" s="146">
        <v>26.5</v>
      </c>
      <c r="I10" s="146">
        <v>36.5</v>
      </c>
      <c r="J10" s="146">
        <v>3</v>
      </c>
      <c r="K10" s="146">
        <v>0</v>
      </c>
      <c r="L10" s="146">
        <f t="shared" si="0"/>
        <v>94</v>
      </c>
      <c r="M10" s="163">
        <f>ROUND(AVERAGE(L10:L11),1)</f>
        <v>94.9</v>
      </c>
      <c r="N10" s="164">
        <f>M10/105</f>
        <v>0.903809523809524</v>
      </c>
    </row>
    <row r="11" spans="2:14">
      <c r="B11" s="25"/>
      <c r="C11" s="147"/>
      <c r="D11" s="147"/>
      <c r="E11" s="148" t="s">
        <v>58</v>
      </c>
      <c r="F11" s="150">
        <v>14.7</v>
      </c>
      <c r="G11" s="150">
        <v>14</v>
      </c>
      <c r="H11" s="150">
        <v>27.5</v>
      </c>
      <c r="I11" s="150">
        <v>37</v>
      </c>
      <c r="J11" s="150">
        <v>2.5</v>
      </c>
      <c r="K11" s="150">
        <v>0</v>
      </c>
      <c r="L11" s="150">
        <f t="shared" si="0"/>
        <v>95.7</v>
      </c>
      <c r="M11" s="165"/>
      <c r="N11" s="166"/>
    </row>
    <row r="12" spans="2:14">
      <c r="B12" s="25" t="s">
        <v>113</v>
      </c>
      <c r="C12" s="147" t="s">
        <v>31</v>
      </c>
      <c r="D12" s="147" t="s">
        <v>115</v>
      </c>
      <c r="E12" s="148" t="s">
        <v>62</v>
      </c>
      <c r="F12" s="150">
        <v>10.5</v>
      </c>
      <c r="G12" s="150">
        <v>12</v>
      </c>
      <c r="H12" s="150">
        <v>24</v>
      </c>
      <c r="I12" s="150">
        <v>36</v>
      </c>
      <c r="J12" s="150">
        <v>4</v>
      </c>
      <c r="K12" s="150">
        <v>0</v>
      </c>
      <c r="L12" s="150">
        <f t="shared" si="0"/>
        <v>86.5</v>
      </c>
      <c r="M12" s="165">
        <f>ROUND(AVERAGE(L12:L13),1)</f>
        <v>88.6</v>
      </c>
      <c r="N12" s="166">
        <f>M12/105</f>
        <v>0.843809523809524</v>
      </c>
    </row>
    <row r="13" spans="2:14">
      <c r="B13" s="25"/>
      <c r="C13" s="147"/>
      <c r="D13" s="147"/>
      <c r="E13" s="148" t="s">
        <v>58</v>
      </c>
      <c r="F13" s="149">
        <v>13.1</v>
      </c>
      <c r="G13" s="150">
        <v>13</v>
      </c>
      <c r="H13" s="150">
        <v>26</v>
      </c>
      <c r="I13" s="150">
        <v>35</v>
      </c>
      <c r="J13" s="150">
        <v>3.5</v>
      </c>
      <c r="K13" s="150">
        <v>0</v>
      </c>
      <c r="L13" s="150">
        <f t="shared" si="0"/>
        <v>90.6</v>
      </c>
      <c r="M13" s="165"/>
      <c r="N13" s="166"/>
    </row>
    <row r="14" spans="2:14">
      <c r="B14" s="25" t="s">
        <v>116</v>
      </c>
      <c r="C14" s="147" t="s">
        <v>82</v>
      </c>
      <c r="D14" s="147" t="s">
        <v>118</v>
      </c>
      <c r="E14" s="148" t="s">
        <v>62</v>
      </c>
      <c r="F14" s="150">
        <v>14.5</v>
      </c>
      <c r="G14" s="150">
        <v>10</v>
      </c>
      <c r="H14" s="150">
        <v>18</v>
      </c>
      <c r="I14" s="150">
        <v>30</v>
      </c>
      <c r="J14" s="150">
        <v>4</v>
      </c>
      <c r="K14" s="150">
        <v>0</v>
      </c>
      <c r="L14" s="150">
        <f t="shared" si="0"/>
        <v>76.5</v>
      </c>
      <c r="M14" s="165">
        <f>ROUND(AVERAGE(L14:L15),1)</f>
        <v>76.5</v>
      </c>
      <c r="N14" s="166">
        <f>M14/105</f>
        <v>0.728571428571429</v>
      </c>
    </row>
    <row r="15" ht="15" spans="2:14">
      <c r="B15" s="25"/>
      <c r="C15" s="147"/>
      <c r="D15" s="147"/>
      <c r="E15" s="148" t="s">
        <v>58</v>
      </c>
      <c r="F15" s="149">
        <v>14.5</v>
      </c>
      <c r="G15" s="150">
        <v>9</v>
      </c>
      <c r="H15" s="150">
        <v>21</v>
      </c>
      <c r="I15" s="150">
        <v>28.5</v>
      </c>
      <c r="J15" s="150">
        <v>3.5</v>
      </c>
      <c r="K15" s="150">
        <v>0</v>
      </c>
      <c r="L15" s="150">
        <f t="shared" si="0"/>
        <v>76.5</v>
      </c>
      <c r="M15" s="165"/>
      <c r="N15" s="166"/>
    </row>
    <row r="16" spans="2:14">
      <c r="B16" s="13" t="s">
        <v>119</v>
      </c>
      <c r="C16" s="145" t="s">
        <v>33</v>
      </c>
      <c r="D16" s="145" t="s">
        <v>124</v>
      </c>
      <c r="E16" s="153" t="s">
        <v>65</v>
      </c>
      <c r="F16" s="152">
        <v>7.5</v>
      </c>
      <c r="G16" s="154">
        <v>10</v>
      </c>
      <c r="H16" s="146">
        <v>15</v>
      </c>
      <c r="I16" s="146">
        <v>21</v>
      </c>
      <c r="J16" s="146">
        <v>0</v>
      </c>
      <c r="K16" s="146">
        <v>0</v>
      </c>
      <c r="L16" s="146">
        <f t="shared" si="0"/>
        <v>53.5</v>
      </c>
      <c r="M16" s="163">
        <f>ROUND(AVERAGE(L16:L17),1)</f>
        <v>64.5</v>
      </c>
      <c r="N16" s="164">
        <f>M16/105</f>
        <v>0.614285714285714</v>
      </c>
    </row>
    <row r="17" spans="2:14">
      <c r="B17" s="25"/>
      <c r="C17" s="147"/>
      <c r="D17" s="147"/>
      <c r="E17" s="155" t="s">
        <v>123</v>
      </c>
      <c r="F17" s="149">
        <v>14.5</v>
      </c>
      <c r="G17" s="151">
        <v>10</v>
      </c>
      <c r="H17" s="150">
        <v>20</v>
      </c>
      <c r="I17" s="150">
        <v>30</v>
      </c>
      <c r="J17" s="150">
        <v>1</v>
      </c>
      <c r="K17" s="150">
        <v>0</v>
      </c>
      <c r="L17" s="150">
        <f t="shared" si="0"/>
        <v>75.5</v>
      </c>
      <c r="M17" s="165"/>
      <c r="N17" s="166"/>
    </row>
    <row r="18" spans="2:14">
      <c r="B18" s="25" t="s">
        <v>125</v>
      </c>
      <c r="C18" s="147" t="s">
        <v>39</v>
      </c>
      <c r="D18" s="147" t="s">
        <v>128</v>
      </c>
      <c r="E18" s="156" t="s">
        <v>65</v>
      </c>
      <c r="F18" s="150">
        <v>13.7</v>
      </c>
      <c r="G18" s="150">
        <v>13.7</v>
      </c>
      <c r="H18" s="150">
        <v>27.7</v>
      </c>
      <c r="I18" s="150">
        <v>37.1</v>
      </c>
      <c r="J18" s="150">
        <v>4.5</v>
      </c>
      <c r="K18" s="150">
        <v>0</v>
      </c>
      <c r="L18" s="150">
        <f t="shared" si="0"/>
        <v>96.7</v>
      </c>
      <c r="M18" s="165">
        <f>ROUND(AVERAGE(L18:L19),1)</f>
        <v>91.7</v>
      </c>
      <c r="N18" s="166">
        <f>M18/105</f>
        <v>0.873333333333333</v>
      </c>
    </row>
    <row r="19" spans="2:14">
      <c r="B19" s="25"/>
      <c r="C19" s="147"/>
      <c r="D19" s="147"/>
      <c r="E19" s="157" t="s">
        <v>121</v>
      </c>
      <c r="F19" s="150">
        <v>12.3</v>
      </c>
      <c r="G19" s="149">
        <v>12.6</v>
      </c>
      <c r="H19" s="150">
        <v>26</v>
      </c>
      <c r="I19" s="150">
        <v>33.6</v>
      </c>
      <c r="J19" s="150">
        <v>2.2</v>
      </c>
      <c r="K19" s="150">
        <v>0</v>
      </c>
      <c r="L19" s="150">
        <f t="shared" si="0"/>
        <v>86.7</v>
      </c>
      <c r="M19" s="165"/>
      <c r="N19" s="166"/>
    </row>
    <row r="20" spans="2:14">
      <c r="B20" s="25" t="s">
        <v>129</v>
      </c>
      <c r="C20" s="147" t="s">
        <v>37</v>
      </c>
      <c r="D20" s="147"/>
      <c r="E20" s="156" t="s">
        <v>65</v>
      </c>
      <c r="F20" s="149"/>
      <c r="G20" s="150"/>
      <c r="H20" s="150"/>
      <c r="I20" s="150"/>
      <c r="J20" s="150"/>
      <c r="K20" s="150"/>
      <c r="L20" s="150">
        <f t="shared" si="0"/>
        <v>0</v>
      </c>
      <c r="M20" s="165">
        <f>ROUND(AVERAGE(L20:L21),1)</f>
        <v>0</v>
      </c>
      <c r="N20" s="166">
        <f>M20/105</f>
        <v>0</v>
      </c>
    </row>
    <row r="21" ht="15" spans="2:14">
      <c r="B21" s="45"/>
      <c r="C21" s="158"/>
      <c r="D21" s="158"/>
      <c r="E21" s="159" t="s">
        <v>121</v>
      </c>
      <c r="F21" s="160"/>
      <c r="G21" s="160"/>
      <c r="H21" s="160"/>
      <c r="I21" s="160"/>
      <c r="J21" s="160"/>
      <c r="K21" s="160"/>
      <c r="L21" s="160">
        <f t="shared" si="0"/>
        <v>0</v>
      </c>
      <c r="M21" s="167"/>
      <c r="N21" s="168"/>
    </row>
  </sheetData>
  <mergeCells count="51">
    <mergeCell ref="B2:D2"/>
    <mergeCell ref="F2:K2"/>
    <mergeCell ref="B4:B5"/>
    <mergeCell ref="B6:B7"/>
    <mergeCell ref="B8:B9"/>
    <mergeCell ref="B10:B11"/>
    <mergeCell ref="B12:B13"/>
    <mergeCell ref="B14:B15"/>
    <mergeCell ref="B16:B17"/>
    <mergeCell ref="B18:B19"/>
    <mergeCell ref="B20:B21"/>
    <mergeCell ref="C4:C5"/>
    <mergeCell ref="C6:C7"/>
    <mergeCell ref="C8:C9"/>
    <mergeCell ref="C10:C11"/>
    <mergeCell ref="C12:C13"/>
    <mergeCell ref="C14:C15"/>
    <mergeCell ref="C16:C17"/>
    <mergeCell ref="C18:C19"/>
    <mergeCell ref="C20:C21"/>
    <mergeCell ref="D4:D5"/>
    <mergeCell ref="D6:D7"/>
    <mergeCell ref="D8:D9"/>
    <mergeCell ref="D10:D11"/>
    <mergeCell ref="D12:D13"/>
    <mergeCell ref="D14:D15"/>
    <mergeCell ref="D16:D17"/>
    <mergeCell ref="D18:D19"/>
    <mergeCell ref="D20:D21"/>
    <mergeCell ref="E2:E3"/>
    <mergeCell ref="L2:L3"/>
    <mergeCell ref="M2:M3"/>
    <mergeCell ref="M4:M5"/>
    <mergeCell ref="M6:M7"/>
    <mergeCell ref="M8:M9"/>
    <mergeCell ref="M10:M11"/>
    <mergeCell ref="M12:M13"/>
    <mergeCell ref="M14:M15"/>
    <mergeCell ref="M16:M17"/>
    <mergeCell ref="M18:M19"/>
    <mergeCell ref="M20:M21"/>
    <mergeCell ref="N2:N3"/>
    <mergeCell ref="N4:N5"/>
    <mergeCell ref="N6:N7"/>
    <mergeCell ref="N8:N9"/>
    <mergeCell ref="N10:N11"/>
    <mergeCell ref="N12:N13"/>
    <mergeCell ref="N14:N15"/>
    <mergeCell ref="N16:N17"/>
    <mergeCell ref="N18:N19"/>
    <mergeCell ref="N20:N21"/>
  </mergeCells>
  <conditionalFormatting sqref="F9">
    <cfRule type="colorScale" priority="2">
      <colorScale>
        <cfvo type="num" val="9"/>
        <cfvo type="percentile" val="50"/>
        <cfvo type="num" val="13.5"/>
        <color rgb="FFF8696B"/>
        <color rgb="FFFFEB84"/>
        <color rgb="FF63BE7B"/>
      </colorScale>
    </cfRule>
    <cfRule type="colorScale" priority="1">
      <colorScale>
        <cfvo type="num" val="9"/>
        <cfvo type="num" val="11.25"/>
        <cfvo type="num" val="13.5"/>
        <color rgb="FFF8696B"/>
        <color rgb="FFFFEB84"/>
        <color rgb="FF63BE7B"/>
      </colorScale>
    </cfRule>
  </conditionalFormatting>
  <conditionalFormatting sqref="G30">
    <cfRule type="colorScale" priority="15">
      <colorScale>
        <cfvo type="num" val="9"/>
        <cfvo type="num" val="11.25"/>
        <cfvo type="num" val="13.5"/>
        <color rgb="FFF8696B"/>
        <color rgb="FFFFEB84"/>
        <color rgb="FF63BE7B"/>
      </colorScale>
    </cfRule>
  </conditionalFormatting>
  <conditionalFormatting sqref="G4:G21">
    <cfRule type="colorScale" priority="11">
      <colorScale>
        <cfvo type="num" val="9"/>
        <cfvo type="percentile" val="50"/>
        <cfvo type="num" val="13.5"/>
        <color rgb="FFF8696B"/>
        <color rgb="FFFFEB84"/>
        <color rgb="FF63BE7B"/>
      </colorScale>
    </cfRule>
    <cfRule type="colorScale" priority="6">
      <colorScale>
        <cfvo type="num" val="9"/>
        <cfvo type="num" val="11.25"/>
        <cfvo type="num" val="13.5"/>
        <color rgb="FFF8696B"/>
        <color rgb="FFFFEB84"/>
        <color rgb="FF63BE7B"/>
      </colorScale>
    </cfRule>
  </conditionalFormatting>
  <conditionalFormatting sqref="H4:H21">
    <cfRule type="colorScale" priority="5">
      <colorScale>
        <cfvo type="num" val="18"/>
        <cfvo type="num" val="22.5"/>
        <cfvo type="num" val="27"/>
        <color rgb="FFF8696B"/>
        <color rgb="FFFFEB84"/>
        <color rgb="FF63BE7B"/>
      </colorScale>
    </cfRule>
    <cfRule type="colorScale" priority="10">
      <colorScale>
        <cfvo type="num" val="18"/>
        <cfvo type="percentile" val="50"/>
        <cfvo type="num" val="27"/>
        <color rgb="FFF8696B"/>
        <color rgb="FFFFEB84"/>
        <color rgb="FF63BE7B"/>
      </colorScale>
    </cfRule>
  </conditionalFormatting>
  <conditionalFormatting sqref="I4:I21">
    <cfRule type="colorScale" priority="4">
      <colorScale>
        <cfvo type="num" val="24"/>
        <cfvo type="num" val="30"/>
        <cfvo type="num" val="36"/>
        <color rgb="FFF8696B"/>
        <color rgb="FFFFEB84"/>
        <color rgb="FF63BE7B"/>
      </colorScale>
    </cfRule>
    <cfRule type="colorScale" priority="9">
      <colorScale>
        <cfvo type="num" val="24"/>
        <cfvo type="percentile" val="50"/>
        <cfvo type="num" val="36"/>
        <color rgb="FFF8696B"/>
        <color rgb="FFFFEB84"/>
        <color rgb="FF63BE7B"/>
      </colorScale>
    </cfRule>
  </conditionalFormatting>
  <conditionalFormatting sqref="J4:J21">
    <cfRule type="colorScale" priority="13">
      <colorScale>
        <cfvo type="num" val="0"/>
        <cfvo type="num" val="2.5"/>
        <cfvo type="num" val="5"/>
        <color rgb="FFF8696B"/>
        <color rgb="FFFFEB84"/>
        <color rgb="FF63BE7B"/>
      </colorScale>
    </cfRule>
    <cfRule type="colorScale" priority="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4:K21">
    <cfRule type="cellIs" dxfId="0" priority="3" operator="lessThan">
      <formula>0</formula>
    </cfRule>
  </conditionalFormatting>
  <conditionalFormatting sqref="F4:F8 F10:F21">
    <cfRule type="colorScale" priority="7">
      <colorScale>
        <cfvo type="num" val="9"/>
        <cfvo type="num" val="11.25"/>
        <cfvo type="num" val="13.5"/>
        <color rgb="FFF8696B"/>
        <color rgb="FFFFEB84"/>
        <color rgb="FF63BE7B"/>
      </colorScale>
    </cfRule>
    <cfRule type="colorScale" priority="8">
      <colorScale>
        <cfvo type="num" val="9"/>
        <cfvo type="percentile" val="50"/>
        <cfvo type="num" val="13.5"/>
        <color rgb="FFF8696B"/>
        <color rgb="FFFFEB84"/>
        <color rgb="FF63BE7B"/>
      </colorScale>
    </cfRule>
    <cfRule type="colorScale" priority="12">
      <colorScale>
        <cfvo type="num" val="9"/>
        <cfvo type="percentile" val="50"/>
        <cfvo type="num" val="13.5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N9"/>
  <sheetViews>
    <sheetView workbookViewId="0">
      <selection activeCell="E21" sqref="E21"/>
    </sheetView>
  </sheetViews>
  <sheetFormatPr defaultColWidth="9" defaultRowHeight="14.25"/>
  <cols>
    <col min="3" max="3" width="16.1083333333333" customWidth="1"/>
    <col min="4" max="4" width="4.55833333333333" customWidth="1"/>
    <col min="5" max="5" width="45" customWidth="1"/>
    <col min="6" max="6" width="22.5583333333333" customWidth="1"/>
    <col min="7" max="7" width="4.55833333333333" customWidth="1"/>
    <col min="8" max="8" width="7.10833333333333" customWidth="1"/>
    <col min="9" max="9" width="22.6666666666667" customWidth="1"/>
    <col min="10" max="10" width="4.55833333333333" customWidth="1"/>
    <col min="11" max="11" width="7.10833333333333" customWidth="1"/>
    <col min="12" max="12" width="24.775" customWidth="1"/>
    <col min="13" max="13" width="10.2166666666667" customWidth="1"/>
    <col min="14" max="14" width="12.8833333333333" customWidth="1"/>
  </cols>
  <sheetData>
    <row r="1" ht="15"/>
    <row r="2" spans="2:14">
      <c r="B2" s="75" t="s">
        <v>24</v>
      </c>
      <c r="C2" s="76"/>
      <c r="D2" s="76"/>
      <c r="E2" s="76"/>
      <c r="F2" s="77" t="s">
        <v>74</v>
      </c>
      <c r="G2" s="76"/>
      <c r="H2" s="78"/>
      <c r="I2" s="77" t="s">
        <v>75</v>
      </c>
      <c r="J2" s="76"/>
      <c r="K2" s="78"/>
      <c r="L2" s="16" t="s">
        <v>83</v>
      </c>
      <c r="M2" s="105" t="s">
        <v>80</v>
      </c>
      <c r="N2" s="106" t="s">
        <v>96</v>
      </c>
    </row>
    <row r="3" spans="2:14">
      <c r="B3" s="79" t="s">
        <v>71</v>
      </c>
      <c r="C3" s="80" t="s">
        <v>85</v>
      </c>
      <c r="D3" s="81" t="s">
        <v>73</v>
      </c>
      <c r="E3" s="80" t="s">
        <v>86</v>
      </c>
      <c r="F3" s="82" t="s">
        <v>85</v>
      </c>
      <c r="G3" s="81" t="s">
        <v>73</v>
      </c>
      <c r="H3" s="83" t="s">
        <v>9</v>
      </c>
      <c r="I3" s="80" t="s">
        <v>85</v>
      </c>
      <c r="J3" s="81" t="s">
        <v>73</v>
      </c>
      <c r="K3" s="83" t="s">
        <v>9</v>
      </c>
      <c r="L3" s="22"/>
      <c r="M3" s="22"/>
      <c r="N3" s="107"/>
    </row>
    <row r="4" spans="2:14">
      <c r="B4" s="84" t="s">
        <v>141</v>
      </c>
      <c r="C4" s="85" t="s">
        <v>29</v>
      </c>
      <c r="D4" s="86">
        <v>13</v>
      </c>
      <c r="E4" s="87" t="s">
        <v>142</v>
      </c>
      <c r="F4" s="88" t="s">
        <v>91</v>
      </c>
      <c r="G4" s="86">
        <v>47</v>
      </c>
      <c r="H4" s="89">
        <v>101.5</v>
      </c>
      <c r="I4" s="88" t="s">
        <v>99</v>
      </c>
      <c r="J4" s="86">
        <v>67</v>
      </c>
      <c r="K4" s="102">
        <v>104.1</v>
      </c>
      <c r="L4" s="108">
        <f t="shared" ref="L4:L9" si="0">IF(COUNT(H4,K4)&gt;0,ROUND(AVERAGE(H4,K4),1),)</f>
        <v>102.8</v>
      </c>
      <c r="M4" s="109">
        <f t="shared" ref="M4:M9" si="1">L4/108</f>
        <v>0.951851851851852</v>
      </c>
      <c r="N4" s="132">
        <f>RANK(L4,L$4:L$6)</f>
        <v>1</v>
      </c>
    </row>
    <row r="5" spans="2:14">
      <c r="B5" s="90" t="s">
        <v>143</v>
      </c>
      <c r="C5" s="128" t="s">
        <v>109</v>
      </c>
      <c r="D5" s="92">
        <v>5</v>
      </c>
      <c r="E5" s="93" t="s">
        <v>144</v>
      </c>
      <c r="F5" s="94"/>
      <c r="G5" s="92"/>
      <c r="H5" s="95">
        <v>100</v>
      </c>
      <c r="I5" s="94"/>
      <c r="J5" s="92"/>
      <c r="K5" s="103">
        <v>102.4</v>
      </c>
      <c r="L5" s="133">
        <f t="shared" si="0"/>
        <v>101.2</v>
      </c>
      <c r="M5" s="134">
        <f t="shared" si="1"/>
        <v>0.937037037037037</v>
      </c>
      <c r="N5" s="135">
        <f>RANK(L5,L$4:L$6)</f>
        <v>2</v>
      </c>
    </row>
    <row r="6" spans="2:14">
      <c r="B6" s="90" t="s">
        <v>145</v>
      </c>
      <c r="C6" s="128" t="s">
        <v>33</v>
      </c>
      <c r="D6" s="92">
        <v>54</v>
      </c>
      <c r="E6" s="93" t="s">
        <v>146</v>
      </c>
      <c r="F6" s="94"/>
      <c r="G6" s="92"/>
      <c r="H6" s="95">
        <v>96.5</v>
      </c>
      <c r="I6" s="94"/>
      <c r="J6" s="92"/>
      <c r="K6" s="103">
        <v>95.9</v>
      </c>
      <c r="L6" s="133">
        <f t="shared" si="0"/>
        <v>96.2</v>
      </c>
      <c r="M6" s="134">
        <f t="shared" si="1"/>
        <v>0.890740740740741</v>
      </c>
      <c r="N6" s="135">
        <f>RANK(L6,L$4:L$6)</f>
        <v>3</v>
      </c>
    </row>
    <row r="7" spans="2:14">
      <c r="B7" s="84" t="s">
        <v>147</v>
      </c>
      <c r="C7" s="85" t="s">
        <v>148</v>
      </c>
      <c r="D7" s="86">
        <v>4</v>
      </c>
      <c r="E7" s="87" t="s">
        <v>149</v>
      </c>
      <c r="F7" s="88" t="s">
        <v>121</v>
      </c>
      <c r="G7" s="86">
        <v>11</v>
      </c>
      <c r="H7" s="89">
        <v>88.8</v>
      </c>
      <c r="I7" s="88" t="s">
        <v>62</v>
      </c>
      <c r="J7" s="86">
        <v>43</v>
      </c>
      <c r="K7" s="102">
        <v>85.5</v>
      </c>
      <c r="L7" s="108">
        <f t="shared" si="0"/>
        <v>87.2</v>
      </c>
      <c r="M7" s="109">
        <f t="shared" si="1"/>
        <v>0.807407407407407</v>
      </c>
      <c r="N7" s="132">
        <f>RANK(L7,L$7:L$9)</f>
        <v>3</v>
      </c>
    </row>
    <row r="8" spans="2:14">
      <c r="B8" s="90" t="s">
        <v>150</v>
      </c>
      <c r="C8" s="128" t="s">
        <v>151</v>
      </c>
      <c r="D8" s="92">
        <v>249</v>
      </c>
      <c r="E8" s="93" t="s">
        <v>152</v>
      </c>
      <c r="F8" s="129"/>
      <c r="G8" s="92"/>
      <c r="H8" s="95">
        <v>97.3</v>
      </c>
      <c r="I8" s="94"/>
      <c r="J8" s="92"/>
      <c r="K8" s="103">
        <v>93</v>
      </c>
      <c r="L8" s="133">
        <f t="shared" si="0"/>
        <v>95.2</v>
      </c>
      <c r="M8" s="134">
        <f t="shared" si="1"/>
        <v>0.881481481481482</v>
      </c>
      <c r="N8" s="135">
        <f>RANK(L8,L$7:L$9)</f>
        <v>1</v>
      </c>
    </row>
    <row r="9" ht="15" spans="2:14">
      <c r="B9" s="96" t="s">
        <v>153</v>
      </c>
      <c r="C9" s="130" t="s">
        <v>154</v>
      </c>
      <c r="D9" s="98">
        <v>158</v>
      </c>
      <c r="E9" s="99" t="s">
        <v>155</v>
      </c>
      <c r="F9" s="131"/>
      <c r="G9" s="98"/>
      <c r="H9" s="101">
        <v>88.2</v>
      </c>
      <c r="I9" s="100"/>
      <c r="J9" s="98"/>
      <c r="K9" s="104">
        <v>86.5</v>
      </c>
      <c r="L9" s="136">
        <f t="shared" si="0"/>
        <v>87.4</v>
      </c>
      <c r="M9" s="137">
        <f t="shared" si="1"/>
        <v>0.809259259259259</v>
      </c>
      <c r="N9" s="138">
        <f>RANK(L9,L$7:L$9)</f>
        <v>2</v>
      </c>
    </row>
  </sheetData>
  <mergeCells count="14">
    <mergeCell ref="B2:D2"/>
    <mergeCell ref="F2:H2"/>
    <mergeCell ref="I2:K2"/>
    <mergeCell ref="F4:F6"/>
    <mergeCell ref="F7:F9"/>
    <mergeCell ref="G4:G6"/>
    <mergeCell ref="G7:G9"/>
    <mergeCell ref="I4:I6"/>
    <mergeCell ref="I7:I9"/>
    <mergeCell ref="J4:J6"/>
    <mergeCell ref="J7:J9"/>
    <mergeCell ref="L2:L3"/>
    <mergeCell ref="M2:M3"/>
    <mergeCell ref="N2:N3"/>
  </mergeCells>
  <conditionalFormatting sqref="L4:L9">
    <cfRule type="dataBar" priority="1">
      <dataBar>
        <cfvo type="num" val="0"/>
        <cfvo type="num" val="108"/>
        <color rgb="FF638EC6"/>
      </dataBar>
      <extLst>
        <ext xmlns:x14="http://schemas.microsoft.com/office/spreadsheetml/2009/9/main" uri="{B025F937-C7B1-47D3-B67F-A62EFF666E3E}">
          <x14:id>{ddbb60e3-b884-4fb4-b804-2b15ea071b2b}</x14:id>
        </ext>
      </extLst>
    </cfRule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{3ed0d6ac-0cbc-4298-b717-5e4a6075f161}</x14:id>
        </ext>
      </extLst>
    </cfRule>
  </conditionalFormatting>
  <pageMargins left="0.7" right="0.7" top="0.75" bottom="0.75" header="0.3" footer="0.3"/>
  <pageSetup paperSize="9" orientation="portrait"/>
  <headerFooter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ddbb60e3-b884-4fb4-b804-2b15ea071b2b}">
            <x14:dataBar minLength="0" maxLength="100" gradient="0">
              <x14:cfvo type="num">
                <xm:f>0</xm:f>
              </x14:cfvo>
              <x14:cfvo type="num">
                <xm:f>108</xm:f>
              </x14:cfvo>
              <x14:negativeFillColor rgb="FFFF0000"/>
              <x14:axisColor rgb="FF000000"/>
            </x14:dataBar>
          </x14:cfRule>
          <x14:cfRule type="dataBar" id="{3ed0d6ac-0cbc-4298-b717-5e4a6075f16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L4:L9</xm:sqref>
        </x14:conditionalFormatting>
      </x14:conditionalFormatting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N15"/>
  <sheetViews>
    <sheetView workbookViewId="0">
      <selection activeCell="D14" sqref="D14:D15"/>
    </sheetView>
  </sheetViews>
  <sheetFormatPr defaultColWidth="9" defaultRowHeight="14.25"/>
  <cols>
    <col min="2" max="2" width="7.55833333333333" customWidth="1"/>
    <col min="3" max="3" width="16.1083333333333" customWidth="1"/>
    <col min="4" max="4" width="46.1083333333333" customWidth="1"/>
    <col min="5" max="5" width="22.5583333333333" customWidth="1"/>
  </cols>
  <sheetData>
    <row r="1" ht="15"/>
    <row r="2" spans="2:14">
      <c r="B2" s="1" t="s">
        <v>24</v>
      </c>
      <c r="C2" s="2"/>
      <c r="D2" s="3"/>
      <c r="E2" s="4" t="s">
        <v>132</v>
      </c>
      <c r="F2" s="5" t="s">
        <v>133</v>
      </c>
      <c r="G2" s="6"/>
      <c r="H2" s="6"/>
      <c r="I2" s="6"/>
      <c r="J2" s="6"/>
      <c r="K2" s="51"/>
      <c r="L2" s="4" t="s">
        <v>83</v>
      </c>
      <c r="M2" s="4" t="s">
        <v>79</v>
      </c>
      <c r="N2" s="52" t="s">
        <v>80</v>
      </c>
    </row>
    <row r="3" ht="15" spans="2:14">
      <c r="B3" s="7" t="s">
        <v>71</v>
      </c>
      <c r="C3" s="8" t="s">
        <v>85</v>
      </c>
      <c r="D3" s="9" t="s">
        <v>86</v>
      </c>
      <c r="E3" s="10"/>
      <c r="F3" s="11" t="s">
        <v>134</v>
      </c>
      <c r="G3" s="12" t="s">
        <v>135</v>
      </c>
      <c r="H3" s="12" t="s">
        <v>136</v>
      </c>
      <c r="I3" s="12" t="s">
        <v>137</v>
      </c>
      <c r="J3" s="12" t="s">
        <v>138</v>
      </c>
      <c r="K3" s="53" t="s">
        <v>139</v>
      </c>
      <c r="L3" s="10"/>
      <c r="M3" s="10"/>
      <c r="N3" s="54"/>
    </row>
    <row r="4" ht="16.5" spans="2:14">
      <c r="B4" s="13" t="s">
        <v>141</v>
      </c>
      <c r="C4" s="14" t="s">
        <v>29</v>
      </c>
      <c r="D4" s="15" t="s">
        <v>142</v>
      </c>
      <c r="E4" s="16" t="s">
        <v>91</v>
      </c>
      <c r="F4" s="17">
        <v>14</v>
      </c>
      <c r="G4" s="18">
        <v>15</v>
      </c>
      <c r="H4" s="18">
        <v>28.4</v>
      </c>
      <c r="I4" s="18">
        <v>36.6</v>
      </c>
      <c r="J4" s="18">
        <v>7.5</v>
      </c>
      <c r="K4" s="55">
        <v>0</v>
      </c>
      <c r="L4" s="56">
        <f>ROUND(SUM(F4:K4),1)</f>
        <v>101.5</v>
      </c>
      <c r="M4" s="57">
        <f>ROUND(AVERAGE(L4:L5),1)</f>
        <v>102.8</v>
      </c>
      <c r="N4" s="58">
        <f>M4/108</f>
        <v>0.951851851851852</v>
      </c>
    </row>
    <row r="5" spans="2:14">
      <c r="B5" s="25"/>
      <c r="C5" s="115"/>
      <c r="D5" s="27"/>
      <c r="E5" s="116" t="s">
        <v>99</v>
      </c>
      <c r="F5" s="117">
        <v>13.5</v>
      </c>
      <c r="G5" s="30">
        <v>15</v>
      </c>
      <c r="H5" s="31">
        <v>29.6</v>
      </c>
      <c r="I5" s="31">
        <v>38.2</v>
      </c>
      <c r="J5" s="31">
        <v>7.8</v>
      </c>
      <c r="K5" s="62">
        <v>0</v>
      </c>
      <c r="L5" s="67">
        <f t="shared" ref="L5:L15" si="0">ROUND(SUM(F5:K5),1)</f>
        <v>104.1</v>
      </c>
      <c r="M5" s="63"/>
      <c r="N5" s="64"/>
    </row>
    <row r="6" ht="16.5" spans="2:14">
      <c r="B6" s="25" t="s">
        <v>143</v>
      </c>
      <c r="C6" s="115" t="s">
        <v>27</v>
      </c>
      <c r="D6" s="39" t="s">
        <v>144</v>
      </c>
      <c r="E6" s="9" t="s">
        <v>91</v>
      </c>
      <c r="F6" s="118">
        <v>14.5</v>
      </c>
      <c r="G6" s="119">
        <v>14.2</v>
      </c>
      <c r="H6" s="42">
        <v>28.8</v>
      </c>
      <c r="I6" s="42">
        <v>36.2</v>
      </c>
      <c r="J6" s="42">
        <v>6.5</v>
      </c>
      <c r="K6" s="68">
        <v>0</v>
      </c>
      <c r="L6" s="66">
        <f t="shared" si="0"/>
        <v>100.2</v>
      </c>
      <c r="M6" s="69">
        <f t="shared" ref="M6:M10" si="1">ROUND(AVERAGE(L6:L7),1)</f>
        <v>101.3</v>
      </c>
      <c r="N6" s="70">
        <f>M6/108</f>
        <v>0.937962962962963</v>
      </c>
    </row>
    <row r="7" spans="2:14">
      <c r="B7" s="25"/>
      <c r="C7" s="115"/>
      <c r="D7" s="27"/>
      <c r="E7" s="116" t="s">
        <v>99</v>
      </c>
      <c r="F7" s="29">
        <v>15</v>
      </c>
      <c r="G7" s="43">
        <v>14.4</v>
      </c>
      <c r="H7" s="31">
        <v>29.3</v>
      </c>
      <c r="I7" s="31">
        <v>37.7</v>
      </c>
      <c r="J7" s="31">
        <v>6</v>
      </c>
      <c r="K7" s="62">
        <v>0</v>
      </c>
      <c r="L7" s="67">
        <f t="shared" si="0"/>
        <v>102.4</v>
      </c>
      <c r="M7" s="63"/>
      <c r="N7" s="64"/>
    </row>
    <row r="8" ht="16.5" spans="2:14">
      <c r="B8" s="25" t="s">
        <v>145</v>
      </c>
      <c r="C8" s="115" t="s">
        <v>33</v>
      </c>
      <c r="D8" s="39" t="s">
        <v>146</v>
      </c>
      <c r="E8" s="9" t="s">
        <v>91</v>
      </c>
      <c r="F8" s="118">
        <v>14.7</v>
      </c>
      <c r="G8" s="42">
        <v>13.5</v>
      </c>
      <c r="H8" s="42">
        <v>27.5</v>
      </c>
      <c r="I8" s="42">
        <v>33.8</v>
      </c>
      <c r="J8" s="42">
        <v>7</v>
      </c>
      <c r="K8" s="68">
        <v>0</v>
      </c>
      <c r="L8" s="66">
        <f t="shared" si="0"/>
        <v>96.5</v>
      </c>
      <c r="M8" s="69">
        <f t="shared" si="1"/>
        <v>96.2</v>
      </c>
      <c r="N8" s="70">
        <f>M8/108</f>
        <v>0.890740740740741</v>
      </c>
    </row>
    <row r="9" ht="15" spans="2:14">
      <c r="B9" s="45"/>
      <c r="C9" s="120"/>
      <c r="D9" s="47"/>
      <c r="E9" s="121" t="s">
        <v>99</v>
      </c>
      <c r="F9" s="122">
        <v>14.9</v>
      </c>
      <c r="G9" s="123">
        <v>12.9</v>
      </c>
      <c r="H9" s="50">
        <v>26.8</v>
      </c>
      <c r="I9" s="50">
        <v>34.4</v>
      </c>
      <c r="J9" s="50">
        <v>6.9</v>
      </c>
      <c r="K9" s="71">
        <v>0</v>
      </c>
      <c r="L9" s="72">
        <f t="shared" si="0"/>
        <v>95.9</v>
      </c>
      <c r="M9" s="73"/>
      <c r="N9" s="74"/>
    </row>
    <row r="10" spans="2:14">
      <c r="B10" s="19" t="s">
        <v>147</v>
      </c>
      <c r="C10" s="124" t="s">
        <v>35</v>
      </c>
      <c r="D10" s="21" t="s">
        <v>149</v>
      </c>
      <c r="E10" s="125" t="s">
        <v>121</v>
      </c>
      <c r="F10" s="23">
        <v>12.5</v>
      </c>
      <c r="G10" s="24">
        <v>13</v>
      </c>
      <c r="H10" s="24">
        <v>22.8</v>
      </c>
      <c r="I10" s="24">
        <v>35.1</v>
      </c>
      <c r="J10" s="24">
        <v>5.4</v>
      </c>
      <c r="K10" s="65">
        <v>0</v>
      </c>
      <c r="L10" s="59">
        <f t="shared" si="0"/>
        <v>88.8</v>
      </c>
      <c r="M10" s="60">
        <f t="shared" si="1"/>
        <v>87.2</v>
      </c>
      <c r="N10" s="61">
        <f>M10/108</f>
        <v>0.807407407407407</v>
      </c>
    </row>
    <row r="11" spans="2:14">
      <c r="B11" s="35"/>
      <c r="C11" s="126"/>
      <c r="D11" s="21"/>
      <c r="E11" s="125" t="s">
        <v>62</v>
      </c>
      <c r="F11" s="127">
        <v>12</v>
      </c>
      <c r="G11" s="37">
        <v>12.5</v>
      </c>
      <c r="H11" s="24">
        <v>24</v>
      </c>
      <c r="I11" s="24">
        <v>32</v>
      </c>
      <c r="J11" s="24">
        <v>5</v>
      </c>
      <c r="K11" s="65">
        <v>0</v>
      </c>
      <c r="L11" s="59">
        <f t="shared" si="0"/>
        <v>85.5</v>
      </c>
      <c r="M11" s="60"/>
      <c r="N11" s="61"/>
    </row>
    <row r="12" spans="2:14">
      <c r="B12" s="25" t="s">
        <v>150</v>
      </c>
      <c r="C12" s="38" t="s">
        <v>31</v>
      </c>
      <c r="D12" s="39" t="s">
        <v>152</v>
      </c>
      <c r="E12" s="9" t="s">
        <v>121</v>
      </c>
      <c r="F12" s="40">
        <v>13.9</v>
      </c>
      <c r="G12" s="41">
        <v>15</v>
      </c>
      <c r="H12" s="42">
        <v>24.1</v>
      </c>
      <c r="I12" s="42">
        <v>37.2</v>
      </c>
      <c r="J12" s="42">
        <v>7.1</v>
      </c>
      <c r="K12" s="68">
        <v>0</v>
      </c>
      <c r="L12" s="66">
        <f t="shared" si="0"/>
        <v>97.3</v>
      </c>
      <c r="M12" s="69">
        <f t="shared" ref="M12" si="2">ROUND(AVERAGE(L12:L13),1)</f>
        <v>95.2</v>
      </c>
      <c r="N12" s="70">
        <f>M12/108</f>
        <v>0.881481481481482</v>
      </c>
    </row>
    <row r="13" spans="2:14">
      <c r="B13" s="25"/>
      <c r="C13" s="115"/>
      <c r="D13" s="27"/>
      <c r="E13" s="116" t="s">
        <v>62</v>
      </c>
      <c r="F13" s="117">
        <v>13.5</v>
      </c>
      <c r="G13" s="31">
        <v>13</v>
      </c>
      <c r="H13" s="31">
        <v>25</v>
      </c>
      <c r="I13" s="31">
        <v>34.5</v>
      </c>
      <c r="J13" s="31">
        <v>7</v>
      </c>
      <c r="K13" s="62">
        <v>0</v>
      </c>
      <c r="L13" s="67">
        <f t="shared" si="0"/>
        <v>93</v>
      </c>
      <c r="M13" s="63"/>
      <c r="N13" s="64"/>
    </row>
    <row r="14" spans="2:14">
      <c r="B14" s="25" t="s">
        <v>153</v>
      </c>
      <c r="C14" s="115" t="s">
        <v>37</v>
      </c>
      <c r="D14" s="39" t="s">
        <v>155</v>
      </c>
      <c r="E14" s="9" t="s">
        <v>121</v>
      </c>
      <c r="F14" s="40">
        <v>13.9</v>
      </c>
      <c r="G14" s="119">
        <v>12.4</v>
      </c>
      <c r="H14" s="42">
        <v>21.4</v>
      </c>
      <c r="I14" s="42">
        <v>35.1</v>
      </c>
      <c r="J14" s="42">
        <v>5.4</v>
      </c>
      <c r="K14" s="68">
        <v>0</v>
      </c>
      <c r="L14" s="66">
        <f t="shared" si="0"/>
        <v>88.2</v>
      </c>
      <c r="M14" s="69">
        <f t="shared" ref="M14" si="3">ROUND(AVERAGE(L14:L15),1)</f>
        <v>87.4</v>
      </c>
      <c r="N14" s="70">
        <f>M14/108</f>
        <v>0.809259259259259</v>
      </c>
    </row>
    <row r="15" ht="15" spans="2:14">
      <c r="B15" s="45"/>
      <c r="C15" s="120"/>
      <c r="D15" s="47"/>
      <c r="E15" s="121" t="s">
        <v>62</v>
      </c>
      <c r="F15" s="122">
        <v>14.5</v>
      </c>
      <c r="G15" s="50">
        <v>12</v>
      </c>
      <c r="H15" s="50">
        <v>23.5</v>
      </c>
      <c r="I15" s="50">
        <v>33.5</v>
      </c>
      <c r="J15" s="50">
        <v>3</v>
      </c>
      <c r="K15" s="71">
        <v>0</v>
      </c>
      <c r="L15" s="72">
        <f t="shared" si="0"/>
        <v>86.5</v>
      </c>
      <c r="M15" s="73"/>
      <c r="N15" s="74"/>
    </row>
  </sheetData>
  <mergeCells count="36">
    <mergeCell ref="B2:D2"/>
    <mergeCell ref="F2:K2"/>
    <mergeCell ref="B4:B5"/>
    <mergeCell ref="B6:B7"/>
    <mergeCell ref="B8:B9"/>
    <mergeCell ref="B10:B11"/>
    <mergeCell ref="B12:B13"/>
    <mergeCell ref="B14:B15"/>
    <mergeCell ref="C4:C5"/>
    <mergeCell ref="C6:C7"/>
    <mergeCell ref="C8:C9"/>
    <mergeCell ref="C10:C11"/>
    <mergeCell ref="C12:C13"/>
    <mergeCell ref="C14:C15"/>
    <mergeCell ref="D4:D5"/>
    <mergeCell ref="D6:D7"/>
    <mergeCell ref="D8:D9"/>
    <mergeCell ref="D10:D11"/>
    <mergeCell ref="D12:D13"/>
    <mergeCell ref="D14:D15"/>
    <mergeCell ref="E2:E3"/>
    <mergeCell ref="L2:L3"/>
    <mergeCell ref="M2:M3"/>
    <mergeCell ref="M4:M5"/>
    <mergeCell ref="M6:M7"/>
    <mergeCell ref="M8:M9"/>
    <mergeCell ref="M10:M11"/>
    <mergeCell ref="M12:M13"/>
    <mergeCell ref="M14:M15"/>
    <mergeCell ref="N2:N3"/>
    <mergeCell ref="N4:N5"/>
    <mergeCell ref="N6:N7"/>
    <mergeCell ref="N8:N9"/>
    <mergeCell ref="N10:N11"/>
    <mergeCell ref="N12:N13"/>
    <mergeCell ref="N14:N15"/>
  </mergeCells>
  <conditionalFormatting sqref="F4:F15">
    <cfRule type="colorScale" priority="5">
      <colorScale>
        <cfvo type="num" val="9"/>
        <cfvo type="num" val="11.25"/>
        <cfvo type="num" val="13.5"/>
        <color rgb="FFF8696B"/>
        <color rgb="FFFFEB84"/>
        <color rgb="FF63BE7B"/>
      </colorScale>
    </cfRule>
    <cfRule type="colorScale" priority="6">
      <colorScale>
        <cfvo type="num" val="9"/>
        <cfvo type="percentile" val="50"/>
        <cfvo type="num" val="13.5"/>
        <color rgb="FFF8696B"/>
        <color rgb="FFFFEB84"/>
        <color rgb="FF63BE7B"/>
      </colorScale>
    </cfRule>
    <cfRule type="colorScale" priority="10">
      <colorScale>
        <cfvo type="num" val="9"/>
        <cfvo type="percentile" val="50"/>
        <cfvo type="num" val="13.5"/>
        <color rgb="FFF8696B"/>
        <color rgb="FFFFEB84"/>
        <color rgb="FF63BE7B"/>
      </colorScale>
    </cfRule>
  </conditionalFormatting>
  <conditionalFormatting sqref="G4:G15">
    <cfRule type="colorScale" priority="9">
      <colorScale>
        <cfvo type="num" val="9"/>
        <cfvo type="percentile" val="50"/>
        <cfvo type="num" val="13.5"/>
        <color rgb="FFF8696B"/>
        <color rgb="FFFFEB84"/>
        <color rgb="FF63BE7B"/>
      </colorScale>
    </cfRule>
    <cfRule type="colorScale" priority="4">
      <colorScale>
        <cfvo type="num" val="9"/>
        <cfvo type="num" val="11.25"/>
        <cfvo type="num" val="13.5"/>
        <color rgb="FFF8696B"/>
        <color rgb="FFFFEB84"/>
        <color rgb="FF63BE7B"/>
      </colorScale>
    </cfRule>
  </conditionalFormatting>
  <conditionalFormatting sqref="H4:H15">
    <cfRule type="colorScale" priority="3">
      <colorScale>
        <cfvo type="num" val="18"/>
        <cfvo type="num" val="22.5"/>
        <cfvo type="num" val="27"/>
        <color rgb="FFF8696B"/>
        <color rgb="FFFFEB84"/>
        <color rgb="FF63BE7B"/>
      </colorScale>
    </cfRule>
    <cfRule type="colorScale" priority="8">
      <colorScale>
        <cfvo type="num" val="18"/>
        <cfvo type="percentile" val="50"/>
        <cfvo type="num" val="27"/>
        <color rgb="FFF8696B"/>
        <color rgb="FFFFEB84"/>
        <color rgb="FF63BE7B"/>
      </colorScale>
    </cfRule>
  </conditionalFormatting>
  <conditionalFormatting sqref="I4:I15">
    <cfRule type="colorScale" priority="2">
      <colorScale>
        <cfvo type="num" val="24"/>
        <cfvo type="num" val="30"/>
        <cfvo type="num" val="36"/>
        <color rgb="FFF8696B"/>
        <color rgb="FFFFEB84"/>
        <color rgb="FF63BE7B"/>
      </colorScale>
    </cfRule>
    <cfRule type="colorScale" priority="7">
      <colorScale>
        <cfvo type="num" val="24"/>
        <cfvo type="percentile" val="50"/>
        <cfvo type="num" val="36"/>
        <color rgb="FFF8696B"/>
        <color rgb="FFFFEB84"/>
        <color rgb="FF63BE7B"/>
      </colorScale>
    </cfRule>
  </conditionalFormatting>
  <conditionalFormatting sqref="J4:J15">
    <cfRule type="colorScale" priority="11">
      <colorScale>
        <cfvo type="num" val="0"/>
        <cfvo type="num" val="4"/>
        <cfvo type="num" val="8"/>
        <color rgb="FFF8696B"/>
        <color rgb="FFFFEB84"/>
        <color rgb="FF63BE7B"/>
      </colorScale>
    </cfRule>
    <cfRule type="colorScale" priority="12">
      <colorScale>
        <cfvo type="num" val="0"/>
        <cfvo type="num" val="2.5"/>
        <cfvo type="num" val="5"/>
        <color rgb="FFF8696B"/>
        <color rgb="FFFFEB84"/>
        <color rgb="FF63BE7B"/>
      </colorScale>
    </cfRule>
    <cfRule type="colorScale" priority="1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4:K15">
    <cfRule type="cellIs" dxfId="0" priority="1" operator="lessThan">
      <formula>0</formula>
    </cfRule>
  </conditionalFormatting>
  <pageMargins left="0.7" right="0.7" top="0.75" bottom="0.75" header="0.3" footer="0.3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T7"/>
  <sheetViews>
    <sheetView topLeftCell="F1" workbookViewId="0">
      <selection activeCell="K23" sqref="K23"/>
    </sheetView>
  </sheetViews>
  <sheetFormatPr defaultColWidth="9" defaultRowHeight="14.25" outlineLevelRow="6"/>
  <cols>
    <col min="2" max="2" width="7.55833333333333" customWidth="1"/>
    <col min="3" max="3" width="16.1083333333333" customWidth="1"/>
    <col min="4" max="4" width="3.66666666666667" customWidth="1"/>
    <col min="5" max="5" width="45.775" customWidth="1"/>
    <col min="6" max="6" width="20.4416666666667" customWidth="1"/>
    <col min="7" max="7" width="3.55833333333333" customWidth="1"/>
    <col min="8" max="8" width="5.55833333333333" customWidth="1"/>
    <col min="9" max="9" width="20.4416666666667" customWidth="1"/>
    <col min="10" max="10" width="3.44166666666667" customWidth="1"/>
    <col min="11" max="11" width="6.775" customWidth="1"/>
    <col min="12" max="12" width="13.8833333333333" customWidth="1"/>
    <col min="13" max="13" width="3.55833333333333" customWidth="1"/>
    <col min="14" max="14" width="7.10833333333333" customWidth="1"/>
    <col min="15" max="15" width="15.6666666666667" customWidth="1"/>
    <col min="16" max="16" width="3.44166666666667" customWidth="1"/>
    <col min="17" max="17" width="5.55833333333333" customWidth="1"/>
    <col min="18" max="18" width="24.775" customWidth="1"/>
    <col min="19" max="19" width="10.2166666666667" customWidth="1"/>
    <col min="20" max="20" width="4.88333333333333" customWidth="1"/>
  </cols>
  <sheetData>
    <row r="1" ht="15"/>
    <row r="2" spans="2:20">
      <c r="B2" s="75" t="s">
        <v>24</v>
      </c>
      <c r="C2" s="76"/>
      <c r="D2" s="76"/>
      <c r="E2" s="76"/>
      <c r="F2" s="77" t="s">
        <v>74</v>
      </c>
      <c r="G2" s="76"/>
      <c r="H2" s="78"/>
      <c r="I2" s="77" t="s">
        <v>75</v>
      </c>
      <c r="J2" s="76"/>
      <c r="K2" s="78"/>
      <c r="L2" s="77" t="s">
        <v>156</v>
      </c>
      <c r="M2" s="76"/>
      <c r="N2" s="78"/>
      <c r="O2" s="77" t="s">
        <v>157</v>
      </c>
      <c r="P2" s="76"/>
      <c r="Q2" s="78"/>
      <c r="R2" s="16" t="s">
        <v>83</v>
      </c>
      <c r="S2" s="105" t="s">
        <v>80</v>
      </c>
      <c r="T2" s="106" t="s">
        <v>81</v>
      </c>
    </row>
    <row r="3" spans="2:20">
      <c r="B3" s="79" t="s">
        <v>71</v>
      </c>
      <c r="C3" s="80" t="s">
        <v>85</v>
      </c>
      <c r="D3" s="81" t="s">
        <v>73</v>
      </c>
      <c r="E3" s="80" t="s">
        <v>86</v>
      </c>
      <c r="F3" s="82" t="s">
        <v>85</v>
      </c>
      <c r="G3" s="81" t="s">
        <v>73</v>
      </c>
      <c r="H3" s="83" t="s">
        <v>9</v>
      </c>
      <c r="I3" s="80" t="s">
        <v>85</v>
      </c>
      <c r="J3" s="81" t="s">
        <v>73</v>
      </c>
      <c r="K3" s="83" t="s">
        <v>9</v>
      </c>
      <c r="L3" s="82" t="s">
        <v>85</v>
      </c>
      <c r="M3" s="81" t="s">
        <v>73</v>
      </c>
      <c r="N3" s="83" t="s">
        <v>9</v>
      </c>
      <c r="O3" s="80" t="s">
        <v>85</v>
      </c>
      <c r="P3" s="81" t="s">
        <v>73</v>
      </c>
      <c r="Q3" s="83" t="s">
        <v>9</v>
      </c>
      <c r="R3" s="22"/>
      <c r="S3" s="22"/>
      <c r="T3" s="107"/>
    </row>
    <row r="4" spans="2:20">
      <c r="B4" s="84" t="s">
        <v>158</v>
      </c>
      <c r="C4" s="85" t="s">
        <v>159</v>
      </c>
      <c r="D4" s="86">
        <v>249</v>
      </c>
      <c r="E4" s="87" t="s">
        <v>160</v>
      </c>
      <c r="F4" s="88" t="s">
        <v>161</v>
      </c>
      <c r="G4" s="86">
        <v>11</v>
      </c>
      <c r="H4" s="89">
        <v>95</v>
      </c>
      <c r="I4" s="88" t="s">
        <v>99</v>
      </c>
      <c r="J4" s="86">
        <v>67</v>
      </c>
      <c r="K4" s="102">
        <v>102.4</v>
      </c>
      <c r="L4" s="88" t="s">
        <v>58</v>
      </c>
      <c r="M4" s="86">
        <v>19</v>
      </c>
      <c r="N4" s="89">
        <v>94.5</v>
      </c>
      <c r="O4" s="88" t="s">
        <v>162</v>
      </c>
      <c r="P4" s="86">
        <v>43</v>
      </c>
      <c r="Q4" s="102">
        <v>94</v>
      </c>
      <c r="R4" s="108">
        <f>AVERAGE(H4,K4,N4,Q4)</f>
        <v>96.475</v>
      </c>
      <c r="S4" s="109">
        <f>R4/110</f>
        <v>0.877045454545454</v>
      </c>
      <c r="T4" s="110">
        <f>RANK(R4,$R$4:$R$7)</f>
        <v>3</v>
      </c>
    </row>
    <row r="5" spans="2:20">
      <c r="B5" s="90" t="s">
        <v>163</v>
      </c>
      <c r="C5" s="91" t="s">
        <v>27</v>
      </c>
      <c r="D5" s="92">
        <v>5</v>
      </c>
      <c r="E5" s="93" t="s">
        <v>164</v>
      </c>
      <c r="F5" s="94"/>
      <c r="G5" s="92"/>
      <c r="H5" s="95">
        <v>96.1</v>
      </c>
      <c r="I5" s="94"/>
      <c r="J5" s="92"/>
      <c r="K5" s="103">
        <v>104.4</v>
      </c>
      <c r="L5" s="94"/>
      <c r="M5" s="92"/>
      <c r="N5" s="95">
        <v>101.9</v>
      </c>
      <c r="O5" s="94"/>
      <c r="P5" s="92"/>
      <c r="Q5" s="111">
        <v>96.5</v>
      </c>
      <c r="R5" s="108">
        <f>AVERAGE(H5,K5,N5,Q5)</f>
        <v>99.725</v>
      </c>
      <c r="S5" s="109">
        <f>R5/110</f>
        <v>0.906590909090909</v>
      </c>
      <c r="T5" s="110">
        <f>RANK(R5,$R$4:$R$7)</f>
        <v>2</v>
      </c>
    </row>
    <row r="6" spans="2:20">
      <c r="B6" s="90" t="s">
        <v>165</v>
      </c>
      <c r="C6" s="91" t="s">
        <v>29</v>
      </c>
      <c r="D6" s="92">
        <v>13</v>
      </c>
      <c r="E6" s="93" t="s">
        <v>166</v>
      </c>
      <c r="F6" s="94"/>
      <c r="G6" s="92"/>
      <c r="H6" s="95">
        <v>97.2</v>
      </c>
      <c r="I6" s="94"/>
      <c r="J6" s="92"/>
      <c r="K6" s="103">
        <v>104.9</v>
      </c>
      <c r="L6" s="94"/>
      <c r="M6" s="92"/>
      <c r="N6" s="95">
        <v>101.9</v>
      </c>
      <c r="O6" s="94"/>
      <c r="P6" s="92"/>
      <c r="Q6" s="103">
        <v>99</v>
      </c>
      <c r="R6" s="108">
        <f>AVERAGE(H6,K6,N6,Q6)</f>
        <v>100.75</v>
      </c>
      <c r="S6" s="109">
        <f>R6/110</f>
        <v>0.915909090909091</v>
      </c>
      <c r="T6" s="110">
        <f>RANK(R6,$R$4:$R$7)</f>
        <v>1</v>
      </c>
    </row>
    <row r="7" ht="15" spans="2:20">
      <c r="B7" s="96" t="s">
        <v>167</v>
      </c>
      <c r="C7" s="97" t="s">
        <v>37</v>
      </c>
      <c r="D7" s="98">
        <v>158</v>
      </c>
      <c r="E7" s="99"/>
      <c r="F7" s="100"/>
      <c r="G7" s="98"/>
      <c r="H7" s="101">
        <v>0</v>
      </c>
      <c r="I7" s="100"/>
      <c r="J7" s="98"/>
      <c r="K7" s="104">
        <v>0</v>
      </c>
      <c r="L7" s="100"/>
      <c r="M7" s="98"/>
      <c r="N7" s="101">
        <v>0</v>
      </c>
      <c r="O7" s="100"/>
      <c r="P7" s="98"/>
      <c r="Q7" s="104">
        <v>0</v>
      </c>
      <c r="R7" s="112">
        <f>AVERAGE(H7,K7,N7,Q7)</f>
        <v>0</v>
      </c>
      <c r="S7" s="113">
        <f>R7/110</f>
        <v>0</v>
      </c>
      <c r="T7" s="114">
        <f>RANK(R7,$R$4:$R$7)</f>
        <v>4</v>
      </c>
    </row>
  </sheetData>
  <mergeCells count="16">
    <mergeCell ref="B2:D2"/>
    <mergeCell ref="F2:H2"/>
    <mergeCell ref="I2:K2"/>
    <mergeCell ref="L2:N2"/>
    <mergeCell ref="O2:Q2"/>
    <mergeCell ref="F4:F7"/>
    <mergeCell ref="G4:G7"/>
    <mergeCell ref="I4:I7"/>
    <mergeCell ref="J4:J7"/>
    <mergeCell ref="L4:L7"/>
    <mergeCell ref="M4:M7"/>
    <mergeCell ref="O4:O7"/>
    <mergeCell ref="P4:P7"/>
    <mergeCell ref="R2:R3"/>
    <mergeCell ref="S2:S3"/>
    <mergeCell ref="T2:T3"/>
  </mergeCells>
  <conditionalFormatting sqref="R4:R7">
    <cfRule type="dataBar" priority="1">
      <dataBar>
        <cfvo type="num" val="0"/>
        <cfvo type="num" val="108"/>
        <color rgb="FF638EC6"/>
      </dataBar>
      <extLst>
        <ext xmlns:x14="http://schemas.microsoft.com/office/spreadsheetml/2009/9/main" uri="{B025F937-C7B1-47D3-B67F-A62EFF666E3E}">
          <x14:id>{60155810-9c5e-451a-a4e8-622f97f97a94}</x14:id>
        </ext>
      </extLst>
    </cfRule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{4a803901-6d20-4083-87a9-b409772c47c3}</x14:id>
        </ext>
      </extLst>
    </cfRule>
  </conditionalFormatting>
  <pageMargins left="0.7" right="0.7" top="0.75" bottom="0.75" header="0.3" footer="0.3"/>
  <pageSetup paperSize="9" orientation="portrait"/>
  <headerFooter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60155810-9c5e-451a-a4e8-622f97f97a94}">
            <x14:dataBar minLength="0" maxLength="100" gradient="0">
              <x14:cfvo type="num">
                <xm:f>0</xm:f>
              </x14:cfvo>
              <x14:cfvo type="num">
                <xm:f>108</xm:f>
              </x14:cfvo>
              <x14:negativeFillColor rgb="FFFF0000"/>
              <x14:axisColor rgb="FF000000"/>
            </x14:dataBar>
          </x14:cfRule>
          <x14:cfRule type="dataBar" id="{4a803901-6d20-4083-87a9-b409772c47c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R4:R7</xm:sqref>
        </x14:conditionalFormatting>
      </x14:conditionalFormatting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N19"/>
  <sheetViews>
    <sheetView topLeftCell="B1" workbookViewId="0">
      <selection activeCell="E14" sqref="E14"/>
    </sheetView>
  </sheetViews>
  <sheetFormatPr defaultColWidth="9" defaultRowHeight="14.25"/>
  <cols>
    <col min="2" max="2" width="7.55833333333333" customWidth="1"/>
    <col min="3" max="3" width="14.1083333333333" customWidth="1"/>
    <col min="4" max="4" width="46.1083333333333" customWidth="1"/>
    <col min="5" max="5" width="22.5583333333333" customWidth="1"/>
  </cols>
  <sheetData>
    <row r="1" ht="15"/>
    <row r="2" spans="2:14">
      <c r="B2" s="1" t="s">
        <v>24</v>
      </c>
      <c r="C2" s="2"/>
      <c r="D2" s="3"/>
      <c r="E2" s="4" t="s">
        <v>132</v>
      </c>
      <c r="F2" s="5" t="s">
        <v>133</v>
      </c>
      <c r="G2" s="6"/>
      <c r="H2" s="6"/>
      <c r="I2" s="6"/>
      <c r="J2" s="6"/>
      <c r="K2" s="51"/>
      <c r="L2" s="4" t="s">
        <v>83</v>
      </c>
      <c r="M2" s="4" t="s">
        <v>79</v>
      </c>
      <c r="N2" s="52" t="s">
        <v>80</v>
      </c>
    </row>
    <row r="3" ht="15" spans="2:14">
      <c r="B3" s="7" t="s">
        <v>71</v>
      </c>
      <c r="C3" s="8" t="s">
        <v>85</v>
      </c>
      <c r="D3" s="9" t="s">
        <v>86</v>
      </c>
      <c r="E3" s="10"/>
      <c r="F3" s="11" t="s">
        <v>134</v>
      </c>
      <c r="G3" s="12" t="s">
        <v>135</v>
      </c>
      <c r="H3" s="12" t="s">
        <v>136</v>
      </c>
      <c r="I3" s="12" t="s">
        <v>137</v>
      </c>
      <c r="J3" s="12" t="s">
        <v>138</v>
      </c>
      <c r="K3" s="53" t="s">
        <v>139</v>
      </c>
      <c r="L3" s="10"/>
      <c r="M3" s="10"/>
      <c r="N3" s="54"/>
    </row>
    <row r="4" spans="2:14">
      <c r="B4" s="13" t="s">
        <v>158</v>
      </c>
      <c r="C4" s="14" t="s">
        <v>31</v>
      </c>
      <c r="D4" s="15" t="s">
        <v>160</v>
      </c>
      <c r="E4" s="16" t="s">
        <v>168</v>
      </c>
      <c r="F4" s="17">
        <v>13.8</v>
      </c>
      <c r="G4" s="18">
        <v>13.3</v>
      </c>
      <c r="H4" s="18">
        <v>26.9</v>
      </c>
      <c r="I4" s="18">
        <v>34</v>
      </c>
      <c r="J4" s="18">
        <v>7</v>
      </c>
      <c r="K4" s="55">
        <v>0</v>
      </c>
      <c r="L4" s="56">
        <f>ROUND(SUM(F4:K4),1)</f>
        <v>95</v>
      </c>
      <c r="M4" s="57">
        <f>ROUND(AVERAGE(L4:L7),1)</f>
        <v>96.5</v>
      </c>
      <c r="N4" s="58">
        <f>M4/108</f>
        <v>0.893518518518518</v>
      </c>
    </row>
    <row r="5" spans="2:14">
      <c r="B5" s="19"/>
      <c r="C5" s="20"/>
      <c r="D5" s="21"/>
      <c r="E5" s="22" t="s">
        <v>99</v>
      </c>
      <c r="F5" s="23">
        <v>14.6</v>
      </c>
      <c r="G5" s="24">
        <v>13</v>
      </c>
      <c r="H5" s="24">
        <v>29.1</v>
      </c>
      <c r="I5" s="24">
        <v>38.5</v>
      </c>
      <c r="J5" s="24">
        <v>7.2</v>
      </c>
      <c r="K5" s="24">
        <v>0</v>
      </c>
      <c r="L5" s="59">
        <f t="shared" ref="L5:L19" si="0">ROUND(SUM(F5:K5),1)</f>
        <v>102.4</v>
      </c>
      <c r="M5" s="60"/>
      <c r="N5" s="61"/>
    </row>
    <row r="6" spans="2:14">
      <c r="B6" s="19"/>
      <c r="C6" s="20"/>
      <c r="D6" s="21"/>
      <c r="E6" s="22" t="s">
        <v>58</v>
      </c>
      <c r="F6" s="23">
        <v>14</v>
      </c>
      <c r="G6" s="24">
        <v>13</v>
      </c>
      <c r="H6" s="24">
        <v>26.5</v>
      </c>
      <c r="I6" s="24">
        <v>35</v>
      </c>
      <c r="J6" s="24">
        <v>6</v>
      </c>
      <c r="K6" s="24">
        <v>0</v>
      </c>
      <c r="L6" s="59">
        <f t="shared" si="0"/>
        <v>94.5</v>
      </c>
      <c r="M6" s="60"/>
      <c r="N6" s="61"/>
    </row>
    <row r="7" ht="15" spans="2:14">
      <c r="B7" s="25"/>
      <c r="C7" s="26"/>
      <c r="D7" s="27"/>
      <c r="E7" s="28" t="s">
        <v>62</v>
      </c>
      <c r="F7" s="29">
        <v>12</v>
      </c>
      <c r="G7" s="30">
        <v>13</v>
      </c>
      <c r="H7" s="31">
        <v>26.5</v>
      </c>
      <c r="I7" s="31">
        <v>36.5</v>
      </c>
      <c r="J7" s="31">
        <v>6</v>
      </c>
      <c r="K7" s="62">
        <v>0</v>
      </c>
      <c r="L7" s="59">
        <f t="shared" si="0"/>
        <v>94</v>
      </c>
      <c r="M7" s="63"/>
      <c r="N7" s="64"/>
    </row>
    <row r="8" spans="2:14">
      <c r="B8" s="19" t="s">
        <v>163</v>
      </c>
      <c r="C8" s="20" t="s">
        <v>27</v>
      </c>
      <c r="D8" s="21" t="s">
        <v>164</v>
      </c>
      <c r="E8" s="16" t="s">
        <v>168</v>
      </c>
      <c r="F8" s="32">
        <v>13.9</v>
      </c>
      <c r="G8" s="24">
        <v>13.9</v>
      </c>
      <c r="H8" s="24">
        <v>28.5</v>
      </c>
      <c r="I8" s="24">
        <v>32</v>
      </c>
      <c r="J8" s="24">
        <v>7.8</v>
      </c>
      <c r="K8" s="65">
        <v>0</v>
      </c>
      <c r="L8" s="66">
        <f t="shared" si="0"/>
        <v>96.1</v>
      </c>
      <c r="M8" s="60">
        <f>ROUND(AVERAGE(L8:L11),1)</f>
        <v>99.7</v>
      </c>
      <c r="N8" s="61">
        <f>M8/108</f>
        <v>0.923148148148148</v>
      </c>
    </row>
    <row r="9" spans="2:14">
      <c r="B9" s="33"/>
      <c r="C9" s="34"/>
      <c r="D9" s="21"/>
      <c r="E9" s="22" t="s">
        <v>99</v>
      </c>
      <c r="F9" s="23">
        <v>14.5</v>
      </c>
      <c r="G9" s="24">
        <v>14.8</v>
      </c>
      <c r="H9" s="24">
        <v>29.5</v>
      </c>
      <c r="I9" s="24">
        <v>38.8</v>
      </c>
      <c r="J9" s="24">
        <v>6.8</v>
      </c>
      <c r="K9" s="65">
        <v>0</v>
      </c>
      <c r="L9" s="59">
        <f t="shared" si="0"/>
        <v>104.4</v>
      </c>
      <c r="M9" s="60"/>
      <c r="N9" s="61"/>
    </row>
    <row r="10" spans="2:14">
      <c r="B10" s="33"/>
      <c r="C10" s="34"/>
      <c r="D10" s="21"/>
      <c r="E10" s="22" t="s">
        <v>58</v>
      </c>
      <c r="F10" s="23">
        <v>14.3</v>
      </c>
      <c r="G10" s="24">
        <v>14</v>
      </c>
      <c r="H10" s="24">
        <v>29.1</v>
      </c>
      <c r="I10" s="24">
        <v>37.5</v>
      </c>
      <c r="J10" s="24">
        <v>7</v>
      </c>
      <c r="K10" s="65">
        <v>0</v>
      </c>
      <c r="L10" s="59">
        <f t="shared" si="0"/>
        <v>101.9</v>
      </c>
      <c r="M10" s="60"/>
      <c r="N10" s="61"/>
    </row>
    <row r="11" ht="15" spans="2:14">
      <c r="B11" s="35"/>
      <c r="C11" s="36"/>
      <c r="D11" s="21"/>
      <c r="E11" s="28" t="s">
        <v>62</v>
      </c>
      <c r="F11" s="32">
        <v>13.5</v>
      </c>
      <c r="G11" s="37">
        <v>13.5</v>
      </c>
      <c r="H11" s="24">
        <v>27.5</v>
      </c>
      <c r="I11" s="24">
        <v>35.5</v>
      </c>
      <c r="J11" s="24">
        <v>6.5</v>
      </c>
      <c r="K11" s="65">
        <v>0</v>
      </c>
      <c r="L11" s="67">
        <f t="shared" si="0"/>
        <v>96.5</v>
      </c>
      <c r="M11" s="60"/>
      <c r="N11" s="61"/>
    </row>
    <row r="12" spans="2:14">
      <c r="B12" s="25" t="s">
        <v>165</v>
      </c>
      <c r="C12" s="38" t="s">
        <v>29</v>
      </c>
      <c r="D12" s="39" t="s">
        <v>166</v>
      </c>
      <c r="E12" s="16" t="s">
        <v>168</v>
      </c>
      <c r="F12" s="40">
        <v>13.5</v>
      </c>
      <c r="G12" s="41">
        <v>14</v>
      </c>
      <c r="H12" s="42">
        <v>27.7</v>
      </c>
      <c r="I12" s="42">
        <v>35.8</v>
      </c>
      <c r="J12" s="42">
        <v>6.2</v>
      </c>
      <c r="K12" s="68">
        <v>0</v>
      </c>
      <c r="L12" s="66">
        <f t="shared" si="0"/>
        <v>97.2</v>
      </c>
      <c r="M12" s="69">
        <f t="shared" ref="M12" si="1">ROUND(AVERAGE(L12:L15),1)</f>
        <v>100.8</v>
      </c>
      <c r="N12" s="70">
        <f>M12/108</f>
        <v>0.933333333333333</v>
      </c>
    </row>
    <row r="13" spans="2:14">
      <c r="B13" s="25"/>
      <c r="C13" s="38"/>
      <c r="D13" s="21"/>
      <c r="E13" s="22" t="s">
        <v>99</v>
      </c>
      <c r="F13" s="32">
        <v>14.5</v>
      </c>
      <c r="G13" s="37">
        <v>14.8</v>
      </c>
      <c r="H13" s="24">
        <v>29.8</v>
      </c>
      <c r="I13" s="24">
        <v>38.9</v>
      </c>
      <c r="J13" s="24">
        <v>6.9</v>
      </c>
      <c r="K13" s="65">
        <v>0</v>
      </c>
      <c r="L13" s="59">
        <f t="shared" si="0"/>
        <v>104.9</v>
      </c>
      <c r="M13" s="60"/>
      <c r="N13" s="61"/>
    </row>
    <row r="14" spans="2:14">
      <c r="B14" s="25"/>
      <c r="C14" s="38"/>
      <c r="D14" s="21"/>
      <c r="E14" s="22" t="s">
        <v>58</v>
      </c>
      <c r="F14" s="32">
        <v>14.4</v>
      </c>
      <c r="G14" s="37">
        <v>14.6</v>
      </c>
      <c r="H14" s="24">
        <v>28.9</v>
      </c>
      <c r="I14" s="24">
        <v>37.5</v>
      </c>
      <c r="J14" s="24">
        <v>6.5</v>
      </c>
      <c r="K14" s="65">
        <v>0</v>
      </c>
      <c r="L14" s="59">
        <f t="shared" si="0"/>
        <v>101.9</v>
      </c>
      <c r="M14" s="60"/>
      <c r="N14" s="61"/>
    </row>
    <row r="15" ht="15" spans="2:14">
      <c r="B15" s="25"/>
      <c r="C15" s="26"/>
      <c r="D15" s="27"/>
      <c r="E15" s="28" t="s">
        <v>62</v>
      </c>
      <c r="F15" s="29">
        <v>14</v>
      </c>
      <c r="G15" s="43">
        <v>14.5</v>
      </c>
      <c r="H15" s="31">
        <v>27.5</v>
      </c>
      <c r="I15" s="31">
        <v>37</v>
      </c>
      <c r="J15" s="31">
        <v>6</v>
      </c>
      <c r="K15" s="62">
        <v>0</v>
      </c>
      <c r="L15" s="67">
        <f t="shared" si="0"/>
        <v>99</v>
      </c>
      <c r="M15" s="63"/>
      <c r="N15" s="64"/>
    </row>
    <row r="16" spans="2:14">
      <c r="B16" s="19" t="s">
        <v>167</v>
      </c>
      <c r="C16" s="20" t="s">
        <v>37</v>
      </c>
      <c r="D16" s="21"/>
      <c r="E16" s="16" t="s">
        <v>168</v>
      </c>
      <c r="F16" s="23"/>
      <c r="G16" s="44"/>
      <c r="H16" s="24"/>
      <c r="I16" s="24"/>
      <c r="J16" s="24"/>
      <c r="K16" s="65">
        <v>0</v>
      </c>
      <c r="L16" s="59">
        <f t="shared" si="0"/>
        <v>0</v>
      </c>
      <c r="M16" s="60">
        <f t="shared" ref="M16" si="2">ROUND(AVERAGE(L16:L19),1)</f>
        <v>0</v>
      </c>
      <c r="N16" s="61">
        <f>M16/108</f>
        <v>0</v>
      </c>
    </row>
    <row r="17" spans="2:14">
      <c r="B17" s="33"/>
      <c r="C17" s="34"/>
      <c r="D17" s="21"/>
      <c r="E17" s="22" t="s">
        <v>99</v>
      </c>
      <c r="F17" s="23"/>
      <c r="G17" s="37"/>
      <c r="H17" s="24"/>
      <c r="I17" s="24"/>
      <c r="J17" s="24"/>
      <c r="K17" s="65">
        <v>0</v>
      </c>
      <c r="L17" s="59">
        <f t="shared" si="0"/>
        <v>0</v>
      </c>
      <c r="M17" s="60"/>
      <c r="N17" s="61"/>
    </row>
    <row r="18" spans="2:14">
      <c r="B18" s="33"/>
      <c r="C18" s="34"/>
      <c r="D18" s="21"/>
      <c r="E18" s="22" t="s">
        <v>58</v>
      </c>
      <c r="F18" s="32"/>
      <c r="G18" s="44"/>
      <c r="H18" s="24"/>
      <c r="I18" s="24"/>
      <c r="J18" s="24"/>
      <c r="K18" s="65">
        <v>0</v>
      </c>
      <c r="L18" s="59">
        <f t="shared" si="0"/>
        <v>0</v>
      </c>
      <c r="M18" s="60"/>
      <c r="N18" s="61"/>
    </row>
    <row r="19" ht="15" spans="2:14">
      <c r="B19" s="45"/>
      <c r="C19" s="46"/>
      <c r="D19" s="47"/>
      <c r="E19" s="48" t="s">
        <v>62</v>
      </c>
      <c r="F19" s="49"/>
      <c r="G19" s="50"/>
      <c r="H19" s="50"/>
      <c r="I19" s="50"/>
      <c r="J19" s="50"/>
      <c r="K19" s="71">
        <v>0</v>
      </c>
      <c r="L19" s="72">
        <f t="shared" si="0"/>
        <v>0</v>
      </c>
      <c r="M19" s="73"/>
      <c r="N19" s="74"/>
    </row>
  </sheetData>
  <mergeCells count="26">
    <mergeCell ref="B2:D2"/>
    <mergeCell ref="F2:K2"/>
    <mergeCell ref="B4:B7"/>
    <mergeCell ref="B8:B11"/>
    <mergeCell ref="B12:B15"/>
    <mergeCell ref="B16:B19"/>
    <mergeCell ref="C4:C7"/>
    <mergeCell ref="C8:C11"/>
    <mergeCell ref="C12:C15"/>
    <mergeCell ref="C16:C19"/>
    <mergeCell ref="D4:D7"/>
    <mergeCell ref="D8:D11"/>
    <mergeCell ref="D12:D15"/>
    <mergeCell ref="D16:D19"/>
    <mergeCell ref="E2:E3"/>
    <mergeCell ref="L2:L3"/>
    <mergeCell ref="M2:M3"/>
    <mergeCell ref="M4:M7"/>
    <mergeCell ref="M8:M11"/>
    <mergeCell ref="M12:M15"/>
    <mergeCell ref="M16:M19"/>
    <mergeCell ref="N2:N3"/>
    <mergeCell ref="N4:N7"/>
    <mergeCell ref="N8:N11"/>
    <mergeCell ref="N12:N15"/>
    <mergeCell ref="N16:N19"/>
  </mergeCells>
  <conditionalFormatting sqref="H4:H19">
    <cfRule type="colorScale" priority="3">
      <colorScale>
        <cfvo type="num" val="18"/>
        <cfvo type="num" val="21"/>
        <cfvo type="num" val="27"/>
        <color rgb="FFF8696B"/>
        <color rgb="FFFFEB84"/>
        <color rgb="FF63BE7B"/>
      </colorScale>
    </cfRule>
  </conditionalFormatting>
  <conditionalFormatting sqref="I4:I19">
    <cfRule type="colorScale" priority="2">
      <colorScale>
        <cfvo type="num" val="24"/>
        <cfvo type="num" val="30"/>
        <cfvo type="num" val="36"/>
        <color rgb="FFF8696B"/>
        <color rgb="FFFFEB84"/>
        <color rgb="FF63BE7B"/>
      </colorScale>
    </cfRule>
  </conditionalFormatting>
  <conditionalFormatting sqref="J4:J19">
    <cfRule type="colorScale" priority="1">
      <colorScale>
        <cfvo type="num" val="0"/>
        <cfvo type="num" val="4"/>
        <cfvo type="num" val="8"/>
        <color rgb="FFF8696B"/>
        <color rgb="FFFFEB84"/>
        <color rgb="FF63BE7B"/>
      </colorScale>
    </cfRule>
  </conditionalFormatting>
  <conditionalFormatting sqref="K4:K19">
    <cfRule type="cellIs" dxfId="0" priority="5" operator="lessThan">
      <formula>0</formula>
    </cfRule>
  </conditionalFormatting>
  <conditionalFormatting sqref="F4:G19">
    <cfRule type="colorScale" priority="4">
      <colorScale>
        <cfvo type="num" val="9"/>
        <cfvo type="num" val="11.25"/>
        <cfvo type="num" val="13.5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2" sqref="A2"/>
    </sheetView>
  </sheetViews>
  <sheetFormatPr defaultColWidth="9" defaultRowHeight="14.25"/>
  <sheetData/>
  <pageMargins left="0.7" right="0.7" top="0.75" bottom="0.75" header="0.3" footer="0.3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E18"/>
  <sheetViews>
    <sheetView tabSelected="1" workbookViewId="0">
      <selection activeCell="G14" sqref="G14"/>
    </sheetView>
  </sheetViews>
  <sheetFormatPr defaultColWidth="9" defaultRowHeight="14.25" outlineLevelCol="4"/>
  <cols>
    <col min="3" max="3" width="16" customWidth="1"/>
    <col min="4" max="4" width="7.375" customWidth="1"/>
    <col min="5" max="5" width="5.375" customWidth="1"/>
  </cols>
  <sheetData>
    <row r="2" spans="2:5">
      <c r="B2" s="291" t="s">
        <v>23</v>
      </c>
      <c r="C2" s="291" t="s">
        <v>24</v>
      </c>
      <c r="D2" s="291" t="s">
        <v>25</v>
      </c>
      <c r="E2" s="291" t="s">
        <v>26</v>
      </c>
    </row>
    <row r="3" spans="2:5">
      <c r="B3" s="292">
        <f>RANK(D3,D$3:D$11)</f>
        <v>1</v>
      </c>
      <c r="C3" s="292" t="s">
        <v>27</v>
      </c>
      <c r="D3" s="293">
        <v>395.2</v>
      </c>
      <c r="E3" s="292" t="s">
        <v>28</v>
      </c>
    </row>
    <row r="4" spans="2:5">
      <c r="B4" s="292">
        <f>RANK(D4,D$3:D$11)</f>
        <v>2</v>
      </c>
      <c r="C4" s="292" t="s">
        <v>29</v>
      </c>
      <c r="D4" s="293">
        <v>394</v>
      </c>
      <c r="E4" s="292" t="s">
        <v>30</v>
      </c>
    </row>
    <row r="5" spans="2:5">
      <c r="B5" s="292">
        <f t="shared" ref="B4:B11" si="0">RANK(D5,D$3:D$11)</f>
        <v>3</v>
      </c>
      <c r="C5" s="292" t="s">
        <v>31</v>
      </c>
      <c r="D5" s="293">
        <v>362.8</v>
      </c>
      <c r="E5" s="292" t="s">
        <v>32</v>
      </c>
    </row>
    <row r="6" spans="2:5">
      <c r="B6" s="292">
        <f t="shared" si="0"/>
        <v>4</v>
      </c>
      <c r="C6" s="292" t="s">
        <v>33</v>
      </c>
      <c r="D6" s="293">
        <v>284.2</v>
      </c>
      <c r="E6" s="292" t="s">
        <v>34</v>
      </c>
    </row>
    <row r="7" spans="2:5">
      <c r="B7" s="292">
        <f t="shared" si="0"/>
        <v>5</v>
      </c>
      <c r="C7" s="292" t="s">
        <v>35</v>
      </c>
      <c r="D7" s="293">
        <v>278.4</v>
      </c>
      <c r="E7" s="294" t="s">
        <v>36</v>
      </c>
    </row>
    <row r="8" spans="2:5">
      <c r="B8" s="292">
        <f t="shared" si="0"/>
        <v>6</v>
      </c>
      <c r="C8" s="292" t="s">
        <v>37</v>
      </c>
      <c r="D8" s="293">
        <v>271</v>
      </c>
      <c r="E8" s="292" t="s">
        <v>38</v>
      </c>
    </row>
    <row r="9" spans="2:5">
      <c r="B9" s="292">
        <f t="shared" si="0"/>
        <v>7</v>
      </c>
      <c r="C9" s="292" t="s">
        <v>39</v>
      </c>
      <c r="D9" s="293">
        <v>180.7</v>
      </c>
      <c r="E9" s="292" t="s">
        <v>40</v>
      </c>
    </row>
    <row r="10" spans="2:5">
      <c r="B10" s="292">
        <f t="shared" si="0"/>
        <v>8</v>
      </c>
      <c r="C10" s="292" t="s">
        <v>41</v>
      </c>
      <c r="D10" s="293">
        <v>160.6</v>
      </c>
      <c r="E10" s="292" t="s">
        <v>40</v>
      </c>
    </row>
    <row r="11" spans="2:5">
      <c r="B11" s="292">
        <f t="shared" si="0"/>
        <v>9</v>
      </c>
      <c r="C11" s="292" t="s">
        <v>42</v>
      </c>
      <c r="D11" s="293">
        <v>76</v>
      </c>
      <c r="E11" s="292" t="s">
        <v>40</v>
      </c>
    </row>
    <row r="12" spans="3:5">
      <c r="C12" s="292"/>
      <c r="D12" s="295"/>
      <c r="E12" s="292"/>
    </row>
    <row r="13" spans="3:5">
      <c r="C13" s="292"/>
      <c r="D13" s="295"/>
      <c r="E13" s="292"/>
    </row>
    <row r="14" spans="3:5">
      <c r="C14" s="292"/>
      <c r="D14" s="295"/>
      <c r="E14" s="292"/>
    </row>
    <row r="15" spans="3:5">
      <c r="C15" s="292"/>
      <c r="D15" s="295"/>
      <c r="E15" s="292"/>
    </row>
    <row r="16" spans="4:5">
      <c r="D16" s="295"/>
      <c r="E16" s="292"/>
    </row>
    <row r="17" spans="3:5">
      <c r="C17" s="292"/>
      <c r="D17" s="295"/>
      <c r="E17" s="292"/>
    </row>
    <row r="18" spans="3:5">
      <c r="C18" s="292"/>
      <c r="D18" s="295"/>
      <c r="E18" s="292"/>
    </row>
  </sheetData>
  <sortState ref="B3:E11">
    <sortCondition ref="D3:D11" descending="1"/>
  </sortState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P12"/>
  <sheetViews>
    <sheetView workbookViewId="0">
      <selection activeCell="H19" sqref="H19"/>
    </sheetView>
  </sheetViews>
  <sheetFormatPr defaultColWidth="9" defaultRowHeight="14.25"/>
  <cols>
    <col min="2" max="2" width="15.5583333333333" customWidth="1"/>
    <col min="3" max="5" width="18.3333333333333" customWidth="1"/>
    <col min="6" max="7" width="7.55833333333333" customWidth="1"/>
    <col min="8" max="10" width="11.6666666666667" customWidth="1"/>
    <col min="14" max="14" width="10.875" customWidth="1"/>
    <col min="15" max="15" width="8.875" customWidth="1"/>
    <col min="16" max="16" width="12.875" customWidth="1"/>
  </cols>
  <sheetData>
    <row r="2" spans="2:16">
      <c r="B2" s="284" t="s">
        <v>43</v>
      </c>
      <c r="C2" s="285"/>
      <c r="D2" s="285"/>
      <c r="E2" s="285"/>
      <c r="F2" s="285"/>
      <c r="G2" s="285"/>
      <c r="H2" s="285"/>
      <c r="I2" s="285"/>
      <c r="J2" s="285"/>
      <c r="K2" s="285"/>
      <c r="L2" s="288"/>
      <c r="N2" s="289" t="s">
        <v>44</v>
      </c>
      <c r="O2" s="289"/>
      <c r="P2" s="289"/>
    </row>
    <row r="3" spans="2:16">
      <c r="B3" s="286" t="s">
        <v>45</v>
      </c>
      <c r="C3" s="286" t="s">
        <v>46</v>
      </c>
      <c r="D3" s="286" t="s">
        <v>47</v>
      </c>
      <c r="E3" s="286" t="s">
        <v>48</v>
      </c>
      <c r="F3" s="286" t="s">
        <v>6</v>
      </c>
      <c r="G3" s="286" t="s">
        <v>11</v>
      </c>
      <c r="H3" s="286" t="s">
        <v>49</v>
      </c>
      <c r="I3" s="286" t="s">
        <v>50</v>
      </c>
      <c r="J3" s="286" t="s">
        <v>51</v>
      </c>
      <c r="K3" s="286" t="s">
        <v>21</v>
      </c>
      <c r="L3" s="286" t="s">
        <v>22</v>
      </c>
      <c r="N3" s="289" t="s">
        <v>8</v>
      </c>
      <c r="O3" s="289" t="s">
        <v>52</v>
      </c>
      <c r="P3" s="289" t="s">
        <v>53</v>
      </c>
    </row>
    <row r="4" spans="2:16">
      <c r="B4" s="286">
        <v>1168438795</v>
      </c>
      <c r="C4" s="286">
        <v>7</v>
      </c>
      <c r="D4" s="286">
        <f t="shared" ref="D4:D10" si="0">SUM(F4:L4)</f>
        <v>16</v>
      </c>
      <c r="E4" s="286">
        <v>1</v>
      </c>
      <c r="F4" s="286">
        <v>3</v>
      </c>
      <c r="G4" s="286">
        <v>1</v>
      </c>
      <c r="H4" s="286">
        <v>3</v>
      </c>
      <c r="I4" s="286">
        <v>2</v>
      </c>
      <c r="J4" s="286">
        <v>1</v>
      </c>
      <c r="K4" s="286">
        <v>3</v>
      </c>
      <c r="L4" s="286">
        <v>3</v>
      </c>
      <c r="N4" s="289" t="s">
        <v>6</v>
      </c>
      <c r="O4" s="289" t="s">
        <v>54</v>
      </c>
      <c r="P4" s="290">
        <v>1168438795</v>
      </c>
    </row>
    <row r="5" spans="2:16">
      <c r="B5" s="286" t="s">
        <v>55</v>
      </c>
      <c r="C5" s="286">
        <v>6</v>
      </c>
      <c r="D5" s="286">
        <f t="shared" si="0"/>
        <v>18</v>
      </c>
      <c r="E5" s="286"/>
      <c r="F5" s="286"/>
      <c r="G5" s="286">
        <v>5</v>
      </c>
      <c r="H5" s="286">
        <v>3</v>
      </c>
      <c r="I5" s="286">
        <v>2</v>
      </c>
      <c r="J5" s="286">
        <v>2</v>
      </c>
      <c r="K5" s="286">
        <v>3</v>
      </c>
      <c r="L5" s="286">
        <v>3</v>
      </c>
      <c r="N5" s="289" t="s">
        <v>11</v>
      </c>
      <c r="O5" s="289" t="s">
        <v>56</v>
      </c>
      <c r="P5" s="289" t="s">
        <v>57</v>
      </c>
    </row>
    <row r="6" spans="2:16">
      <c r="B6" s="286" t="s">
        <v>58</v>
      </c>
      <c r="C6" s="286">
        <v>6</v>
      </c>
      <c r="D6" s="286">
        <f t="shared" si="0"/>
        <v>16</v>
      </c>
      <c r="E6" s="286">
        <v>1</v>
      </c>
      <c r="F6" s="286">
        <v>1</v>
      </c>
      <c r="G6" s="286">
        <v>5</v>
      </c>
      <c r="H6" s="286">
        <v>2</v>
      </c>
      <c r="I6" s="286">
        <v>2</v>
      </c>
      <c r="J6" s="286">
        <v>3</v>
      </c>
      <c r="K6" s="286"/>
      <c r="L6" s="286">
        <v>3</v>
      </c>
      <c r="N6" s="289" t="s">
        <v>49</v>
      </c>
      <c r="O6" s="289" t="s">
        <v>59</v>
      </c>
      <c r="P6" s="289" t="s">
        <v>58</v>
      </c>
    </row>
    <row r="7" spans="2:16">
      <c r="B7" s="286" t="s">
        <v>60</v>
      </c>
      <c r="C7" s="286">
        <v>6</v>
      </c>
      <c r="D7" s="286">
        <f t="shared" si="0"/>
        <v>15</v>
      </c>
      <c r="E7" s="286"/>
      <c r="F7" s="286">
        <v>2</v>
      </c>
      <c r="G7" s="286">
        <v>3</v>
      </c>
      <c r="H7" s="286">
        <v>3</v>
      </c>
      <c r="I7" s="286">
        <v>2</v>
      </c>
      <c r="J7" s="286">
        <v>2</v>
      </c>
      <c r="K7" s="286">
        <v>3</v>
      </c>
      <c r="L7" s="286"/>
      <c r="N7" s="289" t="s">
        <v>50</v>
      </c>
      <c r="O7" s="289" t="s">
        <v>61</v>
      </c>
      <c r="P7" s="289" t="s">
        <v>57</v>
      </c>
    </row>
    <row r="8" spans="2:16">
      <c r="B8" s="286" t="s">
        <v>62</v>
      </c>
      <c r="C8" s="286">
        <v>5</v>
      </c>
      <c r="D8" s="286">
        <f t="shared" si="0"/>
        <v>13</v>
      </c>
      <c r="E8" s="287"/>
      <c r="F8" s="287"/>
      <c r="G8" s="287"/>
      <c r="H8" s="287">
        <v>2</v>
      </c>
      <c r="I8" s="287">
        <v>2</v>
      </c>
      <c r="J8" s="287">
        <v>3</v>
      </c>
      <c r="K8" s="287">
        <v>3</v>
      </c>
      <c r="L8" s="287">
        <v>3</v>
      </c>
      <c r="N8" s="289" t="s">
        <v>51</v>
      </c>
      <c r="O8" s="289" t="s">
        <v>63</v>
      </c>
      <c r="P8" s="289" t="s">
        <v>64</v>
      </c>
    </row>
    <row r="9" spans="2:16">
      <c r="B9" s="286" t="s">
        <v>65</v>
      </c>
      <c r="C9" s="286">
        <v>3</v>
      </c>
      <c r="D9" s="286">
        <f t="shared" si="0"/>
        <v>8</v>
      </c>
      <c r="E9" s="287"/>
      <c r="F9" s="287"/>
      <c r="G9" s="287"/>
      <c r="H9" s="287">
        <v>3</v>
      </c>
      <c r="I9" s="287">
        <v>3</v>
      </c>
      <c r="J9" s="287">
        <v>2</v>
      </c>
      <c r="K9" s="287"/>
      <c r="L9" s="287"/>
      <c r="N9" s="289" t="s">
        <v>21</v>
      </c>
      <c r="O9" s="289" t="s">
        <v>66</v>
      </c>
      <c r="P9" s="289" t="s">
        <v>57</v>
      </c>
    </row>
    <row r="10" spans="2:16">
      <c r="B10" s="286" t="s">
        <v>35</v>
      </c>
      <c r="C10" s="286">
        <v>2</v>
      </c>
      <c r="D10" s="286">
        <f t="shared" si="0"/>
        <v>2</v>
      </c>
      <c r="E10" s="286"/>
      <c r="F10" s="286"/>
      <c r="G10" s="286"/>
      <c r="H10" s="286"/>
      <c r="I10" s="286">
        <v>1</v>
      </c>
      <c r="J10" s="286">
        <v>1</v>
      </c>
      <c r="K10" s="286"/>
      <c r="L10" s="286"/>
      <c r="N10" s="289" t="s">
        <v>22</v>
      </c>
      <c r="O10" s="289" t="s">
        <v>67</v>
      </c>
      <c r="P10" s="289" t="s">
        <v>57</v>
      </c>
    </row>
    <row r="11" spans="2:12">
      <c r="B11" s="286" t="s">
        <v>64</v>
      </c>
      <c r="C11" s="286" t="s">
        <v>68</v>
      </c>
      <c r="D11" s="286" t="s">
        <v>68</v>
      </c>
      <c r="E11" s="286">
        <v>1</v>
      </c>
      <c r="F11" s="286" t="s">
        <v>68</v>
      </c>
      <c r="G11" s="286" t="s">
        <v>68</v>
      </c>
      <c r="H11" s="286" t="s">
        <v>68</v>
      </c>
      <c r="I11" s="286" t="s">
        <v>68</v>
      </c>
      <c r="J11" s="286" t="s">
        <v>68</v>
      </c>
      <c r="K11" s="286" t="s">
        <v>68</v>
      </c>
      <c r="L11" s="286" t="s">
        <v>68</v>
      </c>
    </row>
    <row r="12" spans="2:12">
      <c r="B12" s="286" t="s">
        <v>57</v>
      </c>
      <c r="C12" s="286" t="s">
        <v>68</v>
      </c>
      <c r="D12" s="286" t="s">
        <v>68</v>
      </c>
      <c r="E12" s="286">
        <v>4</v>
      </c>
      <c r="F12" s="286" t="s">
        <v>68</v>
      </c>
      <c r="G12" s="286" t="s">
        <v>68</v>
      </c>
      <c r="H12" s="286" t="s">
        <v>68</v>
      </c>
      <c r="I12" s="286" t="s">
        <v>68</v>
      </c>
      <c r="J12" s="286" t="s">
        <v>68</v>
      </c>
      <c r="K12" s="286" t="s">
        <v>68</v>
      </c>
      <c r="L12" s="286" t="s">
        <v>68</v>
      </c>
    </row>
  </sheetData>
  <autoFilter xmlns:etc="http://www.wps.cn/officeDocument/2017/etCustomData" ref="B3:L12" etc:filterBottomFollowUsedRange="0">
    <sortState ref="B3:L12">
      <sortCondition ref="C3:C10" descending="1"/>
    </sortState>
    <extLst/>
  </autoFilter>
  <mergeCells count="2">
    <mergeCell ref="B2:L2"/>
    <mergeCell ref="N2:P2"/>
  </mergeCell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P6"/>
  <sheetViews>
    <sheetView workbookViewId="0">
      <selection activeCell="N4" sqref="M4:N6"/>
    </sheetView>
  </sheetViews>
  <sheetFormatPr defaultColWidth="10" defaultRowHeight="14.25" outlineLevelRow="5"/>
  <cols>
    <col min="1" max="1" width="10" style="269"/>
    <col min="2" max="2" width="6.88333333333333" style="269" customWidth="1"/>
    <col min="3" max="3" width="12.2166666666667" style="269" customWidth="1"/>
    <col min="4" max="4" width="4.88333333333333" style="269" customWidth="1"/>
    <col min="5" max="5" width="12.4416666666667" style="269" customWidth="1"/>
    <col min="6" max="6" width="12.775" style="269" customWidth="1"/>
    <col min="7" max="8" width="9.88333333333333" style="269" customWidth="1"/>
    <col min="9" max="9" width="6.88333333333333" style="270" customWidth="1"/>
    <col min="10" max="10" width="8.775" style="269" customWidth="1"/>
    <col min="11" max="11" width="9.10833333333333" style="269" customWidth="1"/>
    <col min="12" max="12" width="10" style="269"/>
    <col min="13" max="13" width="5.10833333333333" style="269" customWidth="1"/>
    <col min="14" max="14" width="12.2166666666667" style="269" customWidth="1"/>
    <col min="15" max="15" width="6.88333333333333" style="269" customWidth="1"/>
    <col min="16" max="16" width="8.775" style="269" customWidth="1"/>
    <col min="17" max="16384" width="10" style="269"/>
  </cols>
  <sheetData>
    <row r="2" ht="16.5" spans="2:16">
      <c r="B2" s="271" t="s">
        <v>69</v>
      </c>
      <c r="C2" s="272"/>
      <c r="D2" s="272"/>
      <c r="E2" s="272"/>
      <c r="F2" s="272"/>
      <c r="G2" s="272"/>
      <c r="H2" s="272"/>
      <c r="I2" s="272"/>
      <c r="J2" s="272"/>
      <c r="K2" s="277"/>
      <c r="M2" s="278" t="s">
        <v>70</v>
      </c>
      <c r="N2" s="278"/>
      <c r="O2" s="278"/>
      <c r="P2" s="278"/>
    </row>
    <row r="3" ht="16.5" spans="2:16">
      <c r="B3" s="273" t="s">
        <v>71</v>
      </c>
      <c r="C3" s="273" t="s">
        <v>72</v>
      </c>
      <c r="D3" s="273" t="s">
        <v>73</v>
      </c>
      <c r="E3" s="273" t="s">
        <v>74</v>
      </c>
      <c r="F3" s="273" t="s">
        <v>75</v>
      </c>
      <c r="G3" s="274" t="s">
        <v>76</v>
      </c>
      <c r="H3" s="274" t="s">
        <v>77</v>
      </c>
      <c r="I3" s="279" t="s">
        <v>78</v>
      </c>
      <c r="J3" s="274" t="s">
        <v>79</v>
      </c>
      <c r="K3" s="274" t="s">
        <v>80</v>
      </c>
      <c r="M3" s="280" t="s">
        <v>81</v>
      </c>
      <c r="N3" s="281" t="s">
        <v>72</v>
      </c>
      <c r="O3" s="281" t="s">
        <v>71</v>
      </c>
      <c r="P3" s="280" t="s">
        <v>79</v>
      </c>
    </row>
    <row r="4" ht="16.5" spans="2:16">
      <c r="B4" s="275">
        <v>1</v>
      </c>
      <c r="C4" s="275" t="s">
        <v>82</v>
      </c>
      <c r="D4" s="275">
        <v>82</v>
      </c>
      <c r="E4" s="275" t="s">
        <v>60</v>
      </c>
      <c r="F4" s="275">
        <v>1168438795</v>
      </c>
      <c r="G4" s="275">
        <v>74</v>
      </c>
      <c r="H4" s="275">
        <v>88</v>
      </c>
      <c r="I4" s="282">
        <f>AVERAGE(G4:H4)</f>
        <v>81</v>
      </c>
      <c r="J4" s="275">
        <v>81</v>
      </c>
      <c r="K4" s="283">
        <v>0.77143</v>
      </c>
      <c r="M4" s="280">
        <f>RANK(P4,P$4:P$6,0)</f>
        <v>1</v>
      </c>
      <c r="N4" s="276" t="s">
        <v>27</v>
      </c>
      <c r="O4" s="276">
        <v>3</v>
      </c>
      <c r="P4" s="275">
        <v>93.9</v>
      </c>
    </row>
    <row r="5" ht="16.5" spans="2:16">
      <c r="B5" s="275">
        <v>2</v>
      </c>
      <c r="C5" s="275" t="s">
        <v>35</v>
      </c>
      <c r="D5" s="275">
        <v>4</v>
      </c>
      <c r="E5" s="275" t="s">
        <v>60</v>
      </c>
      <c r="F5" s="275">
        <v>1168438795</v>
      </c>
      <c r="G5" s="275">
        <v>85</v>
      </c>
      <c r="H5" s="275">
        <v>83</v>
      </c>
      <c r="I5" s="282">
        <f>AVERAGE(G5:H5)</f>
        <v>84</v>
      </c>
      <c r="J5" s="275">
        <v>84</v>
      </c>
      <c r="K5" s="283">
        <v>0.8</v>
      </c>
      <c r="M5" s="280">
        <f>RANK(P5,P$4:P$6,0)</f>
        <v>2</v>
      </c>
      <c r="N5" s="275" t="s">
        <v>35</v>
      </c>
      <c r="O5" s="275">
        <v>2</v>
      </c>
      <c r="P5" s="275">
        <v>84</v>
      </c>
    </row>
    <row r="6" ht="16.5" spans="2:16">
      <c r="B6" s="276">
        <v>3</v>
      </c>
      <c r="C6" s="276" t="s">
        <v>27</v>
      </c>
      <c r="D6" s="276">
        <v>5</v>
      </c>
      <c r="E6" s="276" t="s">
        <v>58</v>
      </c>
      <c r="F6" s="276">
        <v>1168438795</v>
      </c>
      <c r="G6" s="276">
        <v>90.5</v>
      </c>
      <c r="H6" s="276">
        <v>97.3</v>
      </c>
      <c r="I6" s="282">
        <f>AVERAGE(G6:H6)</f>
        <v>93.9</v>
      </c>
      <c r="J6" s="275">
        <v>93.9</v>
      </c>
      <c r="K6" s="283">
        <v>0.89429</v>
      </c>
      <c r="M6" s="280">
        <f>RANK(P6,P$4:P$6,0)</f>
        <v>3</v>
      </c>
      <c r="N6" s="275" t="s">
        <v>82</v>
      </c>
      <c r="O6" s="275">
        <v>1</v>
      </c>
      <c r="P6" s="275">
        <v>81</v>
      </c>
    </row>
  </sheetData>
  <mergeCells count="2">
    <mergeCell ref="B2:K2"/>
    <mergeCell ref="M2:P2"/>
  </mergeCells>
  <pageMargins left="0.75" right="0.75" top="1" bottom="1" header="0.5" footer="0.5"/>
  <pageSetup paperSize="9" orientation="portrait" horizontalDpi="200" verticalDpi="300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N10"/>
  <sheetViews>
    <sheetView workbookViewId="0">
      <selection activeCell="N10" sqref="N4:N10"/>
    </sheetView>
  </sheetViews>
  <sheetFormatPr defaultColWidth="9" defaultRowHeight="14.25"/>
  <cols>
    <col min="3" max="3" width="16.1083333333333" customWidth="1"/>
    <col min="4" max="4" width="4.55833333333333" hidden="1" customWidth="1"/>
    <col min="5" max="5" width="49" customWidth="1"/>
    <col min="6" max="6" width="18.8833333333333" customWidth="1"/>
    <col min="7" max="7" width="4.55833333333333" hidden="1" customWidth="1"/>
    <col min="8" max="8" width="21.3333333333333" customWidth="1"/>
    <col min="9" max="9" width="20.5583333333333" customWidth="1"/>
    <col min="10" max="10" width="4.55833333333333" hidden="1" customWidth="1"/>
    <col min="11" max="11" width="21.3333333333333" customWidth="1"/>
    <col min="13" max="13" width="10.2166666666667" hidden="1" customWidth="1"/>
    <col min="17" max="17" width="12.8833333333333" customWidth="1"/>
  </cols>
  <sheetData>
    <row r="2" spans="2:14">
      <c r="B2" s="252" t="s">
        <v>24</v>
      </c>
      <c r="C2" s="253"/>
      <c r="D2" s="253"/>
      <c r="E2" s="253"/>
      <c r="F2" s="252" t="s">
        <v>74</v>
      </c>
      <c r="G2" s="253"/>
      <c r="H2" s="254"/>
      <c r="I2" s="252" t="s">
        <v>75</v>
      </c>
      <c r="J2" s="253"/>
      <c r="K2" s="254"/>
      <c r="L2" s="9" t="s">
        <v>83</v>
      </c>
      <c r="M2" s="259" t="s">
        <v>80</v>
      </c>
      <c r="N2" s="259" t="s">
        <v>84</v>
      </c>
    </row>
    <row r="3" spans="2:14">
      <c r="B3" s="82" t="s">
        <v>71</v>
      </c>
      <c r="C3" s="80" t="s">
        <v>85</v>
      </c>
      <c r="D3" s="81" t="s">
        <v>73</v>
      </c>
      <c r="E3" s="80" t="s">
        <v>86</v>
      </c>
      <c r="F3" s="82" t="s">
        <v>85</v>
      </c>
      <c r="G3" s="81" t="s">
        <v>73</v>
      </c>
      <c r="H3" s="83" t="s">
        <v>9</v>
      </c>
      <c r="I3" s="80" t="s">
        <v>85</v>
      </c>
      <c r="J3" s="81" t="s">
        <v>73</v>
      </c>
      <c r="K3" s="83" t="s">
        <v>9</v>
      </c>
      <c r="L3" s="22"/>
      <c r="M3" s="22"/>
      <c r="N3" s="28"/>
    </row>
    <row r="4" spans="2:14">
      <c r="B4" s="126">
        <v>4</v>
      </c>
      <c r="C4" s="85" t="s">
        <v>29</v>
      </c>
      <c r="D4" s="86">
        <v>13</v>
      </c>
      <c r="E4" s="87" t="s">
        <v>87</v>
      </c>
      <c r="F4" s="88" t="s">
        <v>58</v>
      </c>
      <c r="G4" s="86">
        <v>19</v>
      </c>
      <c r="H4" s="89">
        <v>98.3</v>
      </c>
      <c r="I4" s="260" t="s">
        <v>55</v>
      </c>
      <c r="J4" s="86">
        <v>67</v>
      </c>
      <c r="K4" s="102">
        <v>94</v>
      </c>
      <c r="L4" s="261">
        <f t="shared" ref="L4:L10" si="0">ROUND(AVERAGE(H4,K4),1)</f>
        <v>96.2</v>
      </c>
      <c r="M4" s="109">
        <f t="shared" ref="M4:M10" si="1">L4/105</f>
        <v>0.916190476190476</v>
      </c>
      <c r="N4" s="262">
        <f t="shared" ref="N4:N10" si="2">RANK(L4,L$4:L$10)</f>
        <v>1</v>
      </c>
    </row>
    <row r="5" spans="2:14">
      <c r="B5" s="255">
        <v>5</v>
      </c>
      <c r="C5" s="128" t="s">
        <v>37</v>
      </c>
      <c r="D5" s="92">
        <v>158</v>
      </c>
      <c r="E5" s="93" t="s">
        <v>88</v>
      </c>
      <c r="F5" s="94" t="s">
        <v>58</v>
      </c>
      <c r="G5" s="92">
        <v>9</v>
      </c>
      <c r="H5" s="95">
        <v>82.2</v>
      </c>
      <c r="I5" s="263" t="s">
        <v>55</v>
      </c>
      <c r="J5" s="92">
        <v>67</v>
      </c>
      <c r="K5" s="103">
        <v>82.5</v>
      </c>
      <c r="L5" s="264">
        <f t="shared" si="0"/>
        <v>82.4</v>
      </c>
      <c r="M5" s="134">
        <f t="shared" si="1"/>
        <v>0.784761904761905</v>
      </c>
      <c r="N5" s="265">
        <f t="shared" si="2"/>
        <v>7</v>
      </c>
    </row>
    <row r="6" ht="16.5" spans="2:14">
      <c r="B6" s="255">
        <v>6</v>
      </c>
      <c r="C6" s="128" t="s">
        <v>89</v>
      </c>
      <c r="D6" s="92">
        <v>9</v>
      </c>
      <c r="E6" s="93" t="s">
        <v>90</v>
      </c>
      <c r="F6" s="94" t="s">
        <v>91</v>
      </c>
      <c r="G6" s="92">
        <v>47</v>
      </c>
      <c r="H6" s="95">
        <v>90.9</v>
      </c>
      <c r="I6" s="263" t="s">
        <v>55</v>
      </c>
      <c r="J6" s="92">
        <v>67</v>
      </c>
      <c r="K6" s="103">
        <v>83.5</v>
      </c>
      <c r="L6" s="264">
        <f t="shared" si="0"/>
        <v>87.2</v>
      </c>
      <c r="M6" s="134">
        <f t="shared" si="1"/>
        <v>0.83047619047619</v>
      </c>
      <c r="N6" s="265">
        <f t="shared" si="2"/>
        <v>5</v>
      </c>
    </row>
    <row r="7" ht="16.5" spans="2:14">
      <c r="B7" s="255">
        <v>7</v>
      </c>
      <c r="C7" s="128" t="s">
        <v>39</v>
      </c>
      <c r="D7" s="92">
        <v>181</v>
      </c>
      <c r="E7" s="93" t="s">
        <v>92</v>
      </c>
      <c r="F7" s="94" t="s">
        <v>58</v>
      </c>
      <c r="G7" s="92">
        <v>19</v>
      </c>
      <c r="H7" s="95">
        <v>103.5</v>
      </c>
      <c r="I7" s="263" t="s">
        <v>91</v>
      </c>
      <c r="J7" s="92">
        <v>47</v>
      </c>
      <c r="K7" s="103">
        <v>75.5</v>
      </c>
      <c r="L7" s="264">
        <f t="shared" si="0"/>
        <v>89.5</v>
      </c>
      <c r="M7" s="134">
        <f t="shared" si="1"/>
        <v>0.852380952380952</v>
      </c>
      <c r="N7" s="265">
        <f t="shared" si="2"/>
        <v>3</v>
      </c>
    </row>
    <row r="8" ht="16.5" spans="2:14">
      <c r="B8" s="255">
        <v>8</v>
      </c>
      <c r="C8" s="128" t="s">
        <v>42</v>
      </c>
      <c r="D8" s="92">
        <v>38</v>
      </c>
      <c r="E8" s="93" t="s">
        <v>93</v>
      </c>
      <c r="F8" s="94" t="s">
        <v>58</v>
      </c>
      <c r="G8" s="92">
        <v>19</v>
      </c>
      <c r="H8" s="95">
        <v>90.5</v>
      </c>
      <c r="I8" s="263" t="s">
        <v>91</v>
      </c>
      <c r="J8" s="92">
        <v>47</v>
      </c>
      <c r="K8" s="103">
        <v>82.5</v>
      </c>
      <c r="L8" s="264">
        <f t="shared" si="0"/>
        <v>86.5</v>
      </c>
      <c r="M8" s="134">
        <f t="shared" si="1"/>
        <v>0.823809523809524</v>
      </c>
      <c r="N8" s="265">
        <f t="shared" si="2"/>
        <v>6</v>
      </c>
    </row>
    <row r="9" spans="2:14">
      <c r="B9" s="255">
        <v>9</v>
      </c>
      <c r="C9" s="128" t="s">
        <v>31</v>
      </c>
      <c r="D9" s="92">
        <v>249</v>
      </c>
      <c r="E9" s="93" t="s">
        <v>94</v>
      </c>
      <c r="F9" s="94" t="s">
        <v>58</v>
      </c>
      <c r="G9" s="92">
        <v>19</v>
      </c>
      <c r="H9" s="95">
        <v>89</v>
      </c>
      <c r="I9" s="263" t="s">
        <v>55</v>
      </c>
      <c r="J9" s="92">
        <v>67</v>
      </c>
      <c r="K9" s="103">
        <v>86.5</v>
      </c>
      <c r="L9" s="264">
        <f t="shared" si="0"/>
        <v>87.8</v>
      </c>
      <c r="M9" s="134">
        <f t="shared" si="1"/>
        <v>0.836190476190476</v>
      </c>
      <c r="N9" s="265">
        <f t="shared" si="2"/>
        <v>4</v>
      </c>
    </row>
    <row r="10" spans="2:14">
      <c r="B10" s="124">
        <v>10</v>
      </c>
      <c r="C10" s="256" t="s">
        <v>33</v>
      </c>
      <c r="D10" s="81">
        <v>54</v>
      </c>
      <c r="E10" s="257" t="s">
        <v>95</v>
      </c>
      <c r="F10" s="82">
        <v>1168438795</v>
      </c>
      <c r="G10" s="81">
        <v>11</v>
      </c>
      <c r="H10" s="258">
        <v>89.1</v>
      </c>
      <c r="I10" s="80" t="s">
        <v>55</v>
      </c>
      <c r="J10" s="81">
        <v>67</v>
      </c>
      <c r="K10" s="266">
        <v>92.8</v>
      </c>
      <c r="L10" s="267">
        <f t="shared" si="0"/>
        <v>91</v>
      </c>
      <c r="M10" s="226">
        <f t="shared" si="1"/>
        <v>0.866666666666667</v>
      </c>
      <c r="N10" s="268">
        <f t="shared" si="2"/>
        <v>2</v>
      </c>
    </row>
  </sheetData>
  <mergeCells count="6">
    <mergeCell ref="B2:D2"/>
    <mergeCell ref="F2:H2"/>
    <mergeCell ref="I2:K2"/>
    <mergeCell ref="L2:L3"/>
    <mergeCell ref="M2:M3"/>
    <mergeCell ref="N2:N3"/>
  </mergeCells>
  <conditionalFormatting sqref="H4:H10">
    <cfRule type="dataBar" priority="3">
      <dataBar>
        <cfvo type="num" val="0"/>
        <cfvo type="num" val="105"/>
        <color rgb="FF638EC6"/>
      </dataBar>
      <extLst>
        <ext xmlns:x14="http://schemas.microsoft.com/office/spreadsheetml/2009/9/main" uri="{B025F937-C7B1-47D3-B67F-A62EFF666E3E}">
          <x14:id>{d3e3d18c-8fcc-49e9-8a76-9a9edcca2d65}</x14:id>
        </ext>
      </extLst>
    </cfRule>
    <cfRule type="dataBar" priority="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{d5b989c8-9db8-4d86-9f26-5b1c80bf0e72}</x14:id>
        </ext>
      </extLst>
    </cfRule>
  </conditionalFormatting>
  <conditionalFormatting sqref="K4:K10">
    <cfRule type="dataBar" priority="1">
      <dataBar>
        <cfvo type="num" val="0"/>
        <cfvo type="num" val="105"/>
        <color rgb="FF638EC6"/>
      </dataBar>
      <extLst>
        <ext xmlns:x14="http://schemas.microsoft.com/office/spreadsheetml/2009/9/main" uri="{B025F937-C7B1-47D3-B67F-A62EFF666E3E}">
          <x14:id>{bd20357b-43d6-47b2-9878-deb2988d45e8}</x14:id>
        </ext>
      </extLst>
    </cfRule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{1e5c3b46-41c7-4121-b4b8-caa196bf4910}</x14:id>
        </ext>
      </extLst>
    </cfRule>
  </conditionalFormatting>
  <pageMargins left="0.7" right="0.7" top="0.75" bottom="0.75" header="0.3" footer="0.3"/>
  <pageSetup paperSize="9" orientation="portrait"/>
  <headerFooter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d3e3d18c-8fcc-49e9-8a76-9a9edcca2d65}">
            <x14:dataBar minLength="0" maxLength="100" gradient="0">
              <x14:cfvo type="num">
                <xm:f>0</xm:f>
              </x14:cfvo>
              <x14:cfvo type="num">
                <xm:f>105</xm:f>
              </x14:cfvo>
              <x14:negativeFillColor rgb="FFFF0000"/>
              <x14:axisColor rgb="FF000000"/>
            </x14:dataBar>
          </x14:cfRule>
          <x14:cfRule type="dataBar" id="{d5b989c8-9db8-4d86-9f26-5b1c80bf0e7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H4:H10</xm:sqref>
        </x14:conditionalFormatting>
        <x14:conditionalFormatting xmlns:xm="http://schemas.microsoft.com/office/excel/2006/main">
          <x14:cfRule type="dataBar" id="{bd20357b-43d6-47b2-9878-deb2988d45e8}">
            <x14:dataBar minLength="0" maxLength="100" gradient="0">
              <x14:cfvo type="num">
                <xm:f>0</xm:f>
              </x14:cfvo>
              <x14:cfvo type="num">
                <xm:f>105</xm:f>
              </x14:cfvo>
              <x14:negativeFillColor rgb="FFFF0000"/>
              <x14:axisColor rgb="FF000000"/>
            </x14:dataBar>
          </x14:cfRule>
          <x14:cfRule type="dataBar" id="{1e5c3b46-41c7-4121-b4b8-caa196bf491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K4:K10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O30"/>
  <sheetViews>
    <sheetView workbookViewId="0">
      <selection activeCell="I13" sqref="I13:I21"/>
    </sheetView>
  </sheetViews>
  <sheetFormatPr defaultColWidth="9" defaultRowHeight="14.25"/>
  <cols>
    <col min="2" max="2" width="7.55833333333333" customWidth="1"/>
    <col min="3" max="3" width="15.6666666666667" customWidth="1"/>
    <col min="4" max="4" width="4.55833333333333" customWidth="1"/>
    <col min="5" max="5" width="35.8833333333333" customWidth="1"/>
    <col min="6" max="6" width="20" customWidth="1"/>
    <col min="7" max="7" width="4.55833333333333" customWidth="1"/>
    <col min="9" max="9" width="24.775" customWidth="1"/>
    <col min="10" max="10" width="4.55833333333333" customWidth="1"/>
    <col min="12" max="12" width="20.775" customWidth="1"/>
    <col min="13" max="13" width="10.2166666666667" customWidth="1"/>
  </cols>
  <sheetData>
    <row r="1" ht="15"/>
    <row r="2" spans="2:15">
      <c r="B2" s="139" t="s">
        <v>24</v>
      </c>
      <c r="C2" s="140"/>
      <c r="D2" s="140"/>
      <c r="E2" s="140"/>
      <c r="F2" s="140" t="s">
        <v>74</v>
      </c>
      <c r="G2" s="140"/>
      <c r="H2" s="140"/>
      <c r="I2" s="140" t="s">
        <v>75</v>
      </c>
      <c r="J2" s="140"/>
      <c r="K2" s="140"/>
      <c r="L2" s="140" t="s">
        <v>83</v>
      </c>
      <c r="M2" s="212" t="s">
        <v>80</v>
      </c>
      <c r="N2" s="212" t="s">
        <v>25</v>
      </c>
      <c r="O2" s="161" t="s">
        <v>96</v>
      </c>
    </row>
    <row r="3" ht="14.4" customHeight="1" spans="2:15">
      <c r="B3" s="142" t="s">
        <v>71</v>
      </c>
      <c r="C3" s="143" t="s">
        <v>85</v>
      </c>
      <c r="D3" s="169" t="s">
        <v>73</v>
      </c>
      <c r="E3" s="143" t="s">
        <v>86</v>
      </c>
      <c r="F3" s="143" t="s">
        <v>85</v>
      </c>
      <c r="G3" s="169" t="s">
        <v>73</v>
      </c>
      <c r="H3" s="143" t="s">
        <v>9</v>
      </c>
      <c r="I3" s="143" t="s">
        <v>85</v>
      </c>
      <c r="J3" s="169" t="s">
        <v>73</v>
      </c>
      <c r="K3" s="143" t="s">
        <v>9</v>
      </c>
      <c r="L3" s="213"/>
      <c r="M3" s="213"/>
      <c r="N3" s="213"/>
      <c r="O3" s="162"/>
    </row>
    <row r="4" spans="2:15">
      <c r="B4" s="13" t="s">
        <v>97</v>
      </c>
      <c r="C4" s="145" t="s">
        <v>29</v>
      </c>
      <c r="D4" s="170">
        <v>13</v>
      </c>
      <c r="E4" s="171" t="s">
        <v>98</v>
      </c>
      <c r="F4" s="172" t="s">
        <v>91</v>
      </c>
      <c r="G4" s="173">
        <v>47</v>
      </c>
      <c r="H4" s="174">
        <v>87</v>
      </c>
      <c r="I4" s="214" t="s">
        <v>99</v>
      </c>
      <c r="J4" s="170">
        <v>67</v>
      </c>
      <c r="K4" s="215">
        <v>91</v>
      </c>
      <c r="L4" s="216">
        <f t="shared" ref="L4:L30" si="0">IF(COUNTA(H4,K4)&gt;0,ROUND(AVERAGE(H4,K4),1),)</f>
        <v>89</v>
      </c>
      <c r="M4" s="217">
        <f t="shared" ref="M4:M30" si="1">L4/105</f>
        <v>0.847619047619048</v>
      </c>
      <c r="N4" s="218">
        <f>L5+L6</f>
        <v>190.4</v>
      </c>
      <c r="O4" s="219">
        <f>RANK(N4,N$4:N$12)</f>
        <v>2</v>
      </c>
    </row>
    <row r="5" spans="2:15">
      <c r="B5" s="25"/>
      <c r="C5" s="147"/>
      <c r="D5" s="175"/>
      <c r="E5" s="176" t="s">
        <v>100</v>
      </c>
      <c r="F5" s="177"/>
      <c r="G5" s="178"/>
      <c r="H5" s="179">
        <v>90.5</v>
      </c>
      <c r="I5" s="205"/>
      <c r="J5" s="175"/>
      <c r="K5" s="220">
        <v>96.6</v>
      </c>
      <c r="L5" s="221">
        <f t="shared" si="0"/>
        <v>93.6</v>
      </c>
      <c r="M5" s="134">
        <f t="shared" si="1"/>
        <v>0.891428571428571</v>
      </c>
      <c r="N5" s="222"/>
      <c r="O5" s="223"/>
    </row>
    <row r="6" spans="2:15">
      <c r="B6" s="25"/>
      <c r="C6" s="147"/>
      <c r="D6" s="175"/>
      <c r="E6" s="180" t="s">
        <v>101</v>
      </c>
      <c r="F6" s="177"/>
      <c r="G6" s="178"/>
      <c r="H6" s="181">
        <v>93.5</v>
      </c>
      <c r="I6" s="205"/>
      <c r="J6" s="175"/>
      <c r="K6" s="224">
        <v>100</v>
      </c>
      <c r="L6" s="225">
        <f t="shared" si="0"/>
        <v>96.8</v>
      </c>
      <c r="M6" s="226">
        <f t="shared" si="1"/>
        <v>0.921904761904762</v>
      </c>
      <c r="N6" s="227"/>
      <c r="O6" s="228"/>
    </row>
    <row r="7" spans="2:15">
      <c r="B7" s="25" t="s">
        <v>102</v>
      </c>
      <c r="C7" s="147" t="s">
        <v>42</v>
      </c>
      <c r="D7" s="175">
        <v>38</v>
      </c>
      <c r="E7" s="182" t="s">
        <v>103</v>
      </c>
      <c r="F7" s="177"/>
      <c r="G7" s="178"/>
      <c r="H7" s="183">
        <v>70.5</v>
      </c>
      <c r="I7" s="205"/>
      <c r="J7" s="175"/>
      <c r="K7" s="229">
        <v>81.4</v>
      </c>
      <c r="L7" s="230">
        <f t="shared" si="0"/>
        <v>76</v>
      </c>
      <c r="M7" s="109">
        <f t="shared" si="1"/>
        <v>0.723809523809524</v>
      </c>
      <c r="N7" s="231">
        <f>L7</f>
        <v>76</v>
      </c>
      <c r="O7" s="223">
        <f>RANK(N7,N$4:N$12)</f>
        <v>3</v>
      </c>
    </row>
    <row r="8" spans="2:15">
      <c r="B8" s="25"/>
      <c r="C8" s="147"/>
      <c r="D8" s="175"/>
      <c r="E8" s="184"/>
      <c r="F8" s="177"/>
      <c r="G8" s="178"/>
      <c r="H8" s="179"/>
      <c r="I8" s="205"/>
      <c r="J8" s="175"/>
      <c r="K8" s="220"/>
      <c r="L8" s="221">
        <f t="shared" si="0"/>
        <v>0</v>
      </c>
      <c r="M8" s="134">
        <f t="shared" si="1"/>
        <v>0</v>
      </c>
      <c r="N8" s="231"/>
      <c r="O8" s="223"/>
    </row>
    <row r="9" spans="2:15">
      <c r="B9" s="25"/>
      <c r="C9" s="147"/>
      <c r="D9" s="175"/>
      <c r="E9" s="185"/>
      <c r="F9" s="177"/>
      <c r="G9" s="178"/>
      <c r="H9" s="181"/>
      <c r="I9" s="205"/>
      <c r="J9" s="175"/>
      <c r="K9" s="224"/>
      <c r="L9" s="225">
        <f t="shared" si="0"/>
        <v>0</v>
      </c>
      <c r="M9" s="226">
        <f t="shared" si="1"/>
        <v>0</v>
      </c>
      <c r="N9" s="232"/>
      <c r="O9" s="228"/>
    </row>
    <row r="10" spans="2:15">
      <c r="B10" s="25" t="s">
        <v>104</v>
      </c>
      <c r="C10" s="186" t="s">
        <v>35</v>
      </c>
      <c r="D10" s="175">
        <v>4</v>
      </c>
      <c r="E10" s="187" t="s">
        <v>105</v>
      </c>
      <c r="F10" s="177"/>
      <c r="G10" s="178"/>
      <c r="H10" s="183">
        <v>90.5</v>
      </c>
      <c r="I10" s="205"/>
      <c r="J10" s="175"/>
      <c r="K10" s="229">
        <v>95.1</v>
      </c>
      <c r="L10" s="230">
        <f t="shared" si="0"/>
        <v>92.8</v>
      </c>
      <c r="M10" s="109">
        <f t="shared" si="1"/>
        <v>0.883809523809524</v>
      </c>
      <c r="N10" s="231">
        <f>L10+L11</f>
        <v>191.2</v>
      </c>
      <c r="O10" s="223">
        <f>RANK(N10,N$4:N$12)</f>
        <v>1</v>
      </c>
    </row>
    <row r="11" spans="2:15">
      <c r="B11" s="25"/>
      <c r="C11" s="147"/>
      <c r="D11" s="175"/>
      <c r="E11" s="176" t="s">
        <v>106</v>
      </c>
      <c r="F11" s="177"/>
      <c r="G11" s="188"/>
      <c r="H11" s="179">
        <v>96</v>
      </c>
      <c r="I11" s="205"/>
      <c r="J11" s="175"/>
      <c r="K11" s="220">
        <v>100.7</v>
      </c>
      <c r="L11" s="221">
        <f t="shared" si="0"/>
        <v>98.4</v>
      </c>
      <c r="M11" s="134">
        <f t="shared" si="1"/>
        <v>0.937142857142857</v>
      </c>
      <c r="N11" s="231"/>
      <c r="O11" s="223"/>
    </row>
    <row r="12" ht="15" spans="2:15">
      <c r="B12" s="25"/>
      <c r="C12" s="158"/>
      <c r="D12" s="175"/>
      <c r="E12" s="189" t="s">
        <v>107</v>
      </c>
      <c r="F12" s="177"/>
      <c r="G12" s="178"/>
      <c r="H12" s="181">
        <v>80</v>
      </c>
      <c r="I12" s="205"/>
      <c r="J12" s="175"/>
      <c r="K12" s="224">
        <v>89.4</v>
      </c>
      <c r="L12" s="225">
        <f t="shared" si="0"/>
        <v>84.7</v>
      </c>
      <c r="M12" s="226">
        <f t="shared" si="1"/>
        <v>0.806666666666667</v>
      </c>
      <c r="N12" s="232"/>
      <c r="O12" s="228"/>
    </row>
    <row r="13" spans="2:15">
      <c r="B13" s="190" t="s">
        <v>108</v>
      </c>
      <c r="C13" s="191" t="s">
        <v>109</v>
      </c>
      <c r="D13" s="173">
        <v>5</v>
      </c>
      <c r="E13" s="192" t="s">
        <v>110</v>
      </c>
      <c r="F13" s="16" t="s">
        <v>62</v>
      </c>
      <c r="G13" s="173">
        <v>43</v>
      </c>
      <c r="H13" s="174">
        <v>93</v>
      </c>
      <c r="I13" s="214" t="s">
        <v>58</v>
      </c>
      <c r="J13" s="170">
        <v>19</v>
      </c>
      <c r="K13" s="215">
        <v>98.5</v>
      </c>
      <c r="L13" s="216">
        <f t="shared" si="0"/>
        <v>95.8</v>
      </c>
      <c r="M13" s="217">
        <f t="shared" si="1"/>
        <v>0.912380952380952</v>
      </c>
      <c r="N13" s="233">
        <f>L13+L14</f>
        <v>194.3</v>
      </c>
      <c r="O13" s="234">
        <f>RANK(N13,N$13:N$21)</f>
        <v>1</v>
      </c>
    </row>
    <row r="14" ht="16.8" customHeight="1" spans="2:15">
      <c r="B14" s="33"/>
      <c r="C14" s="193"/>
      <c r="D14" s="178"/>
      <c r="E14" s="176" t="s">
        <v>111</v>
      </c>
      <c r="F14" s="125"/>
      <c r="G14" s="178"/>
      <c r="H14" s="179">
        <v>96</v>
      </c>
      <c r="I14" s="205"/>
      <c r="J14" s="175"/>
      <c r="K14" s="220">
        <v>101</v>
      </c>
      <c r="L14" s="221">
        <f t="shared" si="0"/>
        <v>98.5</v>
      </c>
      <c r="M14" s="134">
        <f t="shared" si="1"/>
        <v>0.938095238095238</v>
      </c>
      <c r="N14" s="235"/>
      <c r="O14" s="236"/>
    </row>
    <row r="15" spans="2:15">
      <c r="B15" s="19"/>
      <c r="C15" s="194"/>
      <c r="D15" s="195"/>
      <c r="E15" s="196" t="s">
        <v>112</v>
      </c>
      <c r="F15" s="125"/>
      <c r="G15" s="178"/>
      <c r="H15" s="179">
        <v>94</v>
      </c>
      <c r="I15" s="205"/>
      <c r="J15" s="175"/>
      <c r="K15" s="220">
        <v>95.7</v>
      </c>
      <c r="L15" s="225">
        <f t="shared" si="0"/>
        <v>94.9</v>
      </c>
      <c r="M15" s="226">
        <f t="shared" si="1"/>
        <v>0.903809523809524</v>
      </c>
      <c r="N15" s="237"/>
      <c r="O15" s="238"/>
    </row>
    <row r="16" spans="2:15">
      <c r="B16" s="25" t="s">
        <v>113</v>
      </c>
      <c r="C16" s="147" t="s">
        <v>31</v>
      </c>
      <c r="D16" s="175">
        <v>249</v>
      </c>
      <c r="E16" s="197"/>
      <c r="F16" s="125"/>
      <c r="G16" s="178"/>
      <c r="H16" s="183"/>
      <c r="I16" s="205"/>
      <c r="J16" s="175"/>
      <c r="K16" s="229"/>
      <c r="L16" s="230">
        <f t="shared" si="0"/>
        <v>0</v>
      </c>
      <c r="M16" s="109">
        <f t="shared" si="1"/>
        <v>0</v>
      </c>
      <c r="N16" s="231">
        <f>L17+L18</f>
        <v>171.1</v>
      </c>
      <c r="O16" s="223">
        <f>RANK(N16,N$13:N$21)</f>
        <v>2</v>
      </c>
    </row>
    <row r="17" spans="2:15">
      <c r="B17" s="25"/>
      <c r="C17" s="147"/>
      <c r="D17" s="175"/>
      <c r="E17" s="198" t="s">
        <v>114</v>
      </c>
      <c r="F17" s="125"/>
      <c r="G17" s="178"/>
      <c r="H17" s="179">
        <v>77</v>
      </c>
      <c r="I17" s="205"/>
      <c r="J17" s="175"/>
      <c r="K17" s="220">
        <v>87.9</v>
      </c>
      <c r="L17" s="221">
        <f t="shared" si="0"/>
        <v>82.5</v>
      </c>
      <c r="M17" s="134">
        <f t="shared" si="1"/>
        <v>0.785714285714286</v>
      </c>
      <c r="N17" s="231"/>
      <c r="O17" s="223"/>
    </row>
    <row r="18" spans="2:15">
      <c r="B18" s="25"/>
      <c r="C18" s="147"/>
      <c r="D18" s="175"/>
      <c r="E18" s="199" t="s">
        <v>115</v>
      </c>
      <c r="F18" s="125"/>
      <c r="G18" s="178"/>
      <c r="H18" s="181">
        <v>86.5</v>
      </c>
      <c r="I18" s="205"/>
      <c r="J18" s="175"/>
      <c r="K18" s="224">
        <v>90.6</v>
      </c>
      <c r="L18" s="225">
        <f t="shared" si="0"/>
        <v>88.6</v>
      </c>
      <c r="M18" s="226">
        <f t="shared" si="1"/>
        <v>0.843809523809524</v>
      </c>
      <c r="N18" s="232"/>
      <c r="O18" s="228"/>
    </row>
    <row r="19" spans="2:15">
      <c r="B19" s="25" t="s">
        <v>116</v>
      </c>
      <c r="C19" s="186" t="s">
        <v>82</v>
      </c>
      <c r="D19" s="200">
        <v>82</v>
      </c>
      <c r="E19" s="182" t="s">
        <v>117</v>
      </c>
      <c r="F19" s="125"/>
      <c r="G19" s="178"/>
      <c r="H19" s="183">
        <v>81.5</v>
      </c>
      <c r="I19" s="205"/>
      <c r="J19" s="175"/>
      <c r="K19" s="229">
        <v>86.7</v>
      </c>
      <c r="L19" s="230">
        <f t="shared" si="0"/>
        <v>84.1</v>
      </c>
      <c r="M19" s="109">
        <f t="shared" si="1"/>
        <v>0.800952380952381</v>
      </c>
      <c r="N19" s="231">
        <f>L19+L21</f>
        <v>160.6</v>
      </c>
      <c r="O19" s="223">
        <f>RANK(N19,N$13:N$21)</f>
        <v>3</v>
      </c>
    </row>
    <row r="20" spans="2:15">
      <c r="B20" s="25"/>
      <c r="C20" s="147"/>
      <c r="D20" s="175"/>
      <c r="E20" s="184"/>
      <c r="F20" s="125"/>
      <c r="G20" s="178"/>
      <c r="H20" s="179"/>
      <c r="I20" s="205"/>
      <c r="J20" s="175"/>
      <c r="K20" s="220"/>
      <c r="L20" s="221">
        <f t="shared" si="0"/>
        <v>0</v>
      </c>
      <c r="M20" s="134">
        <f t="shared" si="1"/>
        <v>0</v>
      </c>
      <c r="N20" s="231"/>
      <c r="O20" s="223"/>
    </row>
    <row r="21" ht="15" spans="2:15">
      <c r="B21" s="25"/>
      <c r="C21" s="158"/>
      <c r="D21" s="201"/>
      <c r="E21" s="202" t="s">
        <v>118</v>
      </c>
      <c r="F21" s="125"/>
      <c r="G21" s="178"/>
      <c r="H21" s="179">
        <v>76.5</v>
      </c>
      <c r="I21" s="205"/>
      <c r="J21" s="175"/>
      <c r="K21" s="224">
        <v>76.5</v>
      </c>
      <c r="L21" s="225">
        <f t="shared" si="0"/>
        <v>76.5</v>
      </c>
      <c r="M21" s="226">
        <f t="shared" si="1"/>
        <v>0.728571428571429</v>
      </c>
      <c r="N21" s="232"/>
      <c r="O21" s="228"/>
    </row>
    <row r="22" spans="2:15">
      <c r="B22" s="13" t="s">
        <v>119</v>
      </c>
      <c r="C22" s="145" t="s">
        <v>33</v>
      </c>
      <c r="D22" s="170">
        <v>54</v>
      </c>
      <c r="E22" s="203" t="s">
        <v>120</v>
      </c>
      <c r="F22" s="204" t="s">
        <v>65</v>
      </c>
      <c r="G22" s="170">
        <v>124</v>
      </c>
      <c r="H22" s="174">
        <v>93.6</v>
      </c>
      <c r="I22" s="172" t="s">
        <v>121</v>
      </c>
      <c r="J22" s="173">
        <v>11</v>
      </c>
      <c r="K22" s="215">
        <v>97.4</v>
      </c>
      <c r="L22" s="239">
        <f t="shared" si="0"/>
        <v>95.5</v>
      </c>
      <c r="M22" s="217">
        <f t="shared" si="1"/>
        <v>0.90952380952381</v>
      </c>
      <c r="N22" s="218">
        <f>L22+L23</f>
        <v>188</v>
      </c>
      <c r="O22" s="219">
        <f>RANK(N22,N$22:N$30)</f>
        <v>1</v>
      </c>
    </row>
    <row r="23" spans="2:15">
      <c r="B23" s="25"/>
      <c r="C23" s="147"/>
      <c r="D23" s="175"/>
      <c r="E23" s="198" t="s">
        <v>122</v>
      </c>
      <c r="F23" s="205"/>
      <c r="G23" s="175"/>
      <c r="H23" s="179">
        <v>95</v>
      </c>
      <c r="I23" s="240" t="s">
        <v>123</v>
      </c>
      <c r="J23" s="241">
        <v>4</v>
      </c>
      <c r="K23" s="220">
        <v>90</v>
      </c>
      <c r="L23" s="242">
        <f t="shared" si="0"/>
        <v>92.5</v>
      </c>
      <c r="M23" s="134">
        <f t="shared" si="1"/>
        <v>0.880952380952381</v>
      </c>
      <c r="N23" s="222"/>
      <c r="O23" s="223"/>
    </row>
    <row r="24" ht="16.2" customHeight="1" spans="2:15">
      <c r="B24" s="25"/>
      <c r="C24" s="147"/>
      <c r="D24" s="175"/>
      <c r="E24" s="189" t="s">
        <v>124</v>
      </c>
      <c r="F24" s="205"/>
      <c r="G24" s="175"/>
      <c r="H24" s="181">
        <v>53.5</v>
      </c>
      <c r="I24" s="243"/>
      <c r="J24" s="195"/>
      <c r="K24" s="224">
        <v>75.5</v>
      </c>
      <c r="L24" s="225">
        <f t="shared" si="0"/>
        <v>64.5</v>
      </c>
      <c r="M24" s="226">
        <f t="shared" si="1"/>
        <v>0.614285714285714</v>
      </c>
      <c r="N24" s="222"/>
      <c r="O24" s="228"/>
    </row>
    <row r="25" spans="2:15">
      <c r="B25" s="206" t="s">
        <v>125</v>
      </c>
      <c r="C25" s="147" t="s">
        <v>39</v>
      </c>
      <c r="D25" s="175">
        <v>181</v>
      </c>
      <c r="E25" s="182" t="s">
        <v>126</v>
      </c>
      <c r="F25" s="205"/>
      <c r="G25" s="175"/>
      <c r="H25" s="183">
        <v>88.9</v>
      </c>
      <c r="I25" s="240" t="s">
        <v>121</v>
      </c>
      <c r="J25" s="241">
        <v>11</v>
      </c>
      <c r="K25" s="229">
        <v>89.1</v>
      </c>
      <c r="L25" s="244">
        <f t="shared" si="0"/>
        <v>89</v>
      </c>
      <c r="M25" s="109">
        <f t="shared" si="1"/>
        <v>0.847619047619048</v>
      </c>
      <c r="N25" s="231">
        <f>L25+L27</f>
        <v>180.7</v>
      </c>
      <c r="O25" s="223">
        <f>RANK(N25,N$22:N$30)</f>
        <v>3</v>
      </c>
    </row>
    <row r="26" spans="2:15">
      <c r="B26" s="25"/>
      <c r="C26" s="147"/>
      <c r="D26" s="175"/>
      <c r="E26" s="196" t="s">
        <v>127</v>
      </c>
      <c r="F26" s="205"/>
      <c r="G26" s="175"/>
      <c r="H26" s="179">
        <v>83.5</v>
      </c>
      <c r="I26" s="177"/>
      <c r="J26" s="178"/>
      <c r="K26" s="220">
        <v>87.9</v>
      </c>
      <c r="L26" s="242">
        <f t="shared" si="0"/>
        <v>85.7</v>
      </c>
      <c r="M26" s="134">
        <f t="shared" si="1"/>
        <v>0.816190476190476</v>
      </c>
      <c r="N26" s="231"/>
      <c r="O26" s="223"/>
    </row>
    <row r="27" spans="2:15">
      <c r="B27" s="25"/>
      <c r="C27" s="147"/>
      <c r="D27" s="175"/>
      <c r="E27" s="207" t="s">
        <v>128</v>
      </c>
      <c r="F27" s="205"/>
      <c r="G27" s="175"/>
      <c r="H27" s="181">
        <v>96.7</v>
      </c>
      <c r="I27" s="177"/>
      <c r="J27" s="178"/>
      <c r="K27" s="224">
        <v>86.7</v>
      </c>
      <c r="L27" s="245">
        <f t="shared" si="0"/>
        <v>91.7</v>
      </c>
      <c r="M27" s="226">
        <f t="shared" si="1"/>
        <v>0.873333333333333</v>
      </c>
      <c r="N27" s="232"/>
      <c r="O27" s="228"/>
    </row>
    <row r="28" spans="2:15">
      <c r="B28" s="206" t="s">
        <v>129</v>
      </c>
      <c r="C28" s="186" t="s">
        <v>37</v>
      </c>
      <c r="D28" s="200">
        <v>158</v>
      </c>
      <c r="E28" s="176" t="s">
        <v>130</v>
      </c>
      <c r="F28" s="205"/>
      <c r="G28" s="175"/>
      <c r="H28" s="183">
        <v>88.1</v>
      </c>
      <c r="I28" s="177"/>
      <c r="J28" s="178"/>
      <c r="K28" s="229">
        <v>90.7</v>
      </c>
      <c r="L28" s="244">
        <f t="shared" si="0"/>
        <v>89.4</v>
      </c>
      <c r="M28" s="109">
        <f t="shared" si="1"/>
        <v>0.851428571428572</v>
      </c>
      <c r="N28" s="232">
        <f>L28+L29</f>
        <v>183.6</v>
      </c>
      <c r="O28" s="223">
        <f>RANK(N28,N$22:N$30)</f>
        <v>2</v>
      </c>
    </row>
    <row r="29" spans="2:15">
      <c r="B29" s="25"/>
      <c r="C29" s="147"/>
      <c r="D29" s="175"/>
      <c r="E29" s="208" t="s">
        <v>131</v>
      </c>
      <c r="F29" s="205"/>
      <c r="G29" s="175"/>
      <c r="H29" s="179">
        <v>94</v>
      </c>
      <c r="I29" s="177"/>
      <c r="J29" s="178"/>
      <c r="K29" s="220">
        <v>94.4</v>
      </c>
      <c r="L29" s="242">
        <f t="shared" si="0"/>
        <v>94.2</v>
      </c>
      <c r="M29" s="134">
        <f t="shared" si="1"/>
        <v>0.897142857142857</v>
      </c>
      <c r="N29" s="235"/>
      <c r="O29" s="223"/>
    </row>
    <row r="30" ht="15" spans="2:15">
      <c r="B30" s="45"/>
      <c r="C30" s="158"/>
      <c r="D30" s="201"/>
      <c r="E30" s="209"/>
      <c r="F30" s="210"/>
      <c r="G30" s="201"/>
      <c r="H30" s="211"/>
      <c r="I30" s="246"/>
      <c r="J30" s="247"/>
      <c r="K30" s="248"/>
      <c r="L30" s="249">
        <f t="shared" si="0"/>
        <v>0</v>
      </c>
      <c r="M30" s="137">
        <f t="shared" si="1"/>
        <v>0</v>
      </c>
      <c r="N30" s="250"/>
      <c r="O30" s="251"/>
    </row>
  </sheetData>
  <mergeCells count="66">
    <mergeCell ref="B2:D2"/>
    <mergeCell ref="F2:H2"/>
    <mergeCell ref="I2:K2"/>
    <mergeCell ref="B4:B6"/>
    <mergeCell ref="B7:B9"/>
    <mergeCell ref="B10:B12"/>
    <mergeCell ref="B13:B15"/>
    <mergeCell ref="B16:B18"/>
    <mergeCell ref="B19:B21"/>
    <mergeCell ref="B22:B24"/>
    <mergeCell ref="B25:B27"/>
    <mergeCell ref="B28:B30"/>
    <mergeCell ref="C4:C6"/>
    <mergeCell ref="C7:C9"/>
    <mergeCell ref="C10:C12"/>
    <mergeCell ref="C13:C15"/>
    <mergeCell ref="C16:C18"/>
    <mergeCell ref="C19:C21"/>
    <mergeCell ref="C22:C24"/>
    <mergeCell ref="C25:C27"/>
    <mergeCell ref="C28:C30"/>
    <mergeCell ref="D4:D6"/>
    <mergeCell ref="D7:D9"/>
    <mergeCell ref="D10:D12"/>
    <mergeCell ref="D13:D15"/>
    <mergeCell ref="D16:D18"/>
    <mergeCell ref="D19:D21"/>
    <mergeCell ref="D22:D24"/>
    <mergeCell ref="D25:D27"/>
    <mergeCell ref="D28:D30"/>
    <mergeCell ref="F4:F12"/>
    <mergeCell ref="F13:F21"/>
    <mergeCell ref="F22:F30"/>
    <mergeCell ref="G4:G12"/>
    <mergeCell ref="G13:G21"/>
    <mergeCell ref="G22:G30"/>
    <mergeCell ref="I4:I12"/>
    <mergeCell ref="I13:I21"/>
    <mergeCell ref="I23:I24"/>
    <mergeCell ref="I25:I30"/>
    <mergeCell ref="J4:J12"/>
    <mergeCell ref="J13:J21"/>
    <mergeCell ref="J23:J24"/>
    <mergeCell ref="J25:J30"/>
    <mergeCell ref="L2:L3"/>
    <mergeCell ref="M2:M3"/>
    <mergeCell ref="N2:N3"/>
    <mergeCell ref="N4:N6"/>
    <mergeCell ref="N7:N9"/>
    <mergeCell ref="N10:N12"/>
    <mergeCell ref="N13:N15"/>
    <mergeCell ref="N16:N18"/>
    <mergeCell ref="N19:N21"/>
    <mergeCell ref="N22:N24"/>
    <mergeCell ref="N25:N27"/>
    <mergeCell ref="N28:N30"/>
    <mergeCell ref="O2:O3"/>
    <mergeCell ref="O4:O6"/>
    <mergeCell ref="O7:O9"/>
    <mergeCell ref="O10:O12"/>
    <mergeCell ref="O13:O15"/>
    <mergeCell ref="O16:O18"/>
    <mergeCell ref="O19:O21"/>
    <mergeCell ref="O22:O24"/>
    <mergeCell ref="O25:O27"/>
    <mergeCell ref="O28:O30"/>
  </mergeCells>
  <conditionalFormatting sqref="L4:L30">
    <cfRule type="dataBar" priority="1">
      <dataBar>
        <cfvo type="num" val="0"/>
        <cfvo type="num" val="105"/>
        <color rgb="FF638EC6"/>
      </dataBar>
      <extLst>
        <ext xmlns:x14="http://schemas.microsoft.com/office/spreadsheetml/2009/9/main" uri="{B025F937-C7B1-47D3-B67F-A62EFF666E3E}">
          <x14:id>{bda08b2b-c217-4847-b9c2-3c2acc83cce4}</x14:id>
        </ext>
      </extLst>
    </cfRule>
  </conditionalFormatting>
  <pageMargins left="0.7" right="0.7" top="0.75" bottom="0.75" header="0.3" footer="0.3"/>
  <pageSetup paperSize="9" orientation="portrait"/>
  <headerFooter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bda08b2b-c217-4847-b9c2-3c2acc83cce4}">
            <x14:dataBar minLength="0" maxLength="100" gradient="0">
              <x14:cfvo type="num">
                <xm:f>0</xm:f>
              </x14:cfvo>
              <x14:cfvo type="num">
                <xm:f>105</xm:f>
              </x14:cfvo>
              <x14:negativeFillColor rgb="FFFF0000"/>
              <x14:axisColor rgb="FF000000"/>
            </x14:dataBar>
          </x14:cfRule>
          <xm:sqref>L4:L30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N21"/>
  <sheetViews>
    <sheetView workbookViewId="0">
      <selection activeCell="C4" sqref="C4:C5"/>
    </sheetView>
  </sheetViews>
  <sheetFormatPr defaultColWidth="9" defaultRowHeight="14.25"/>
  <cols>
    <col min="2" max="2" width="7.55833333333333" customWidth="1"/>
    <col min="3" max="3" width="15.3333333333333" customWidth="1"/>
    <col min="4" max="4" width="43.1083333333333" customWidth="1"/>
    <col min="5" max="5" width="27.1083333333333" customWidth="1"/>
    <col min="14" max="14" width="9.44166666666667" customWidth="1"/>
  </cols>
  <sheetData>
    <row r="1" ht="15"/>
    <row r="2" spans="2:14">
      <c r="B2" s="139" t="s">
        <v>24</v>
      </c>
      <c r="C2" s="140"/>
      <c r="D2" s="140"/>
      <c r="E2" s="141" t="s">
        <v>132</v>
      </c>
      <c r="F2" s="141" t="s">
        <v>133</v>
      </c>
      <c r="G2" s="141"/>
      <c r="H2" s="141"/>
      <c r="I2" s="141"/>
      <c r="J2" s="141"/>
      <c r="K2" s="141"/>
      <c r="L2" s="141" t="s">
        <v>83</v>
      </c>
      <c r="M2" s="141" t="s">
        <v>79</v>
      </c>
      <c r="N2" s="161" t="s">
        <v>80</v>
      </c>
    </row>
    <row r="3" ht="15" spans="2:14">
      <c r="B3" s="142" t="s">
        <v>71</v>
      </c>
      <c r="C3" s="143" t="s">
        <v>85</v>
      </c>
      <c r="D3" s="143" t="s">
        <v>86</v>
      </c>
      <c r="E3" s="144"/>
      <c r="F3" s="144" t="s">
        <v>134</v>
      </c>
      <c r="G3" s="144" t="s">
        <v>135</v>
      </c>
      <c r="H3" s="144" t="s">
        <v>136</v>
      </c>
      <c r="I3" s="144" t="s">
        <v>137</v>
      </c>
      <c r="J3" s="144" t="s">
        <v>138</v>
      </c>
      <c r="K3" s="144" t="s">
        <v>139</v>
      </c>
      <c r="L3" s="144"/>
      <c r="M3" s="144"/>
      <c r="N3" s="162"/>
    </row>
    <row r="4" ht="16.5" spans="2:14">
      <c r="B4" s="13" t="s">
        <v>97</v>
      </c>
      <c r="C4" s="145" t="s">
        <v>29</v>
      </c>
      <c r="D4" s="145" t="s">
        <v>98</v>
      </c>
      <c r="E4" s="140" t="s">
        <v>91</v>
      </c>
      <c r="F4" s="146">
        <v>12</v>
      </c>
      <c r="G4" s="146">
        <v>13</v>
      </c>
      <c r="H4" s="146">
        <v>25</v>
      </c>
      <c r="I4" s="146">
        <v>34</v>
      </c>
      <c r="J4" s="146">
        <v>3</v>
      </c>
      <c r="K4" s="146">
        <v>0</v>
      </c>
      <c r="L4" s="146">
        <f t="shared" ref="L4:L21" si="0">ROUND(SUM(F4:K4),1)</f>
        <v>87</v>
      </c>
      <c r="M4" s="163">
        <f>ROUND(AVERAGE(L4:L5),1)</f>
        <v>89</v>
      </c>
      <c r="N4" s="164">
        <f>M4/105</f>
        <v>0.847619047619048</v>
      </c>
    </row>
    <row r="5" spans="2:14">
      <c r="B5" s="25"/>
      <c r="C5" s="147"/>
      <c r="D5" s="147"/>
      <c r="E5" s="148" t="s">
        <v>99</v>
      </c>
      <c r="F5" s="149">
        <v>12.5</v>
      </c>
      <c r="G5" s="150">
        <v>12.6</v>
      </c>
      <c r="H5" s="150">
        <v>25.7</v>
      </c>
      <c r="I5" s="150">
        <v>35.7</v>
      </c>
      <c r="J5" s="150">
        <v>4.5</v>
      </c>
      <c r="K5" s="150">
        <v>0</v>
      </c>
      <c r="L5" s="150">
        <f t="shared" si="0"/>
        <v>91</v>
      </c>
      <c r="M5" s="165"/>
      <c r="N5" s="166"/>
    </row>
    <row r="6" ht="16.5" spans="2:14">
      <c r="B6" s="25" t="s">
        <v>102</v>
      </c>
      <c r="C6" s="147" t="s">
        <v>42</v>
      </c>
      <c r="D6" s="147" t="s">
        <v>103</v>
      </c>
      <c r="E6" s="148" t="s">
        <v>91</v>
      </c>
      <c r="F6" s="150">
        <v>3</v>
      </c>
      <c r="G6" s="151">
        <v>11</v>
      </c>
      <c r="H6" s="150">
        <v>24</v>
      </c>
      <c r="I6" s="150">
        <v>31</v>
      </c>
      <c r="J6" s="150">
        <v>1.5</v>
      </c>
      <c r="K6" s="150">
        <v>0</v>
      </c>
      <c r="L6" s="150">
        <f t="shared" si="0"/>
        <v>70.5</v>
      </c>
      <c r="M6" s="165">
        <f>ROUND(AVERAGE(L6:L7),1)</f>
        <v>76</v>
      </c>
      <c r="N6" s="166">
        <f>M6/105</f>
        <v>0.723809523809524</v>
      </c>
    </row>
    <row r="7" spans="2:14">
      <c r="B7" s="25"/>
      <c r="C7" s="147"/>
      <c r="D7" s="147"/>
      <c r="E7" s="148" t="s">
        <v>99</v>
      </c>
      <c r="F7" s="150">
        <v>10.6</v>
      </c>
      <c r="G7" s="149">
        <v>11.8</v>
      </c>
      <c r="H7" s="150">
        <v>23.9</v>
      </c>
      <c r="I7" s="150">
        <v>32.3</v>
      </c>
      <c r="J7" s="150">
        <v>2.8</v>
      </c>
      <c r="K7" s="150">
        <v>0</v>
      </c>
      <c r="L7" s="150">
        <f t="shared" si="0"/>
        <v>81.4</v>
      </c>
      <c r="M7" s="165"/>
      <c r="N7" s="166"/>
    </row>
    <row r="8" ht="16.5" spans="2:14">
      <c r="B8" s="25" t="s">
        <v>104</v>
      </c>
      <c r="C8" s="147" t="s">
        <v>35</v>
      </c>
      <c r="D8" s="147" t="s">
        <v>105</v>
      </c>
      <c r="E8" s="148" t="s">
        <v>91</v>
      </c>
      <c r="F8" s="150">
        <v>12.5</v>
      </c>
      <c r="G8" s="150">
        <v>13</v>
      </c>
      <c r="H8" s="150">
        <v>26.5</v>
      </c>
      <c r="I8" s="150">
        <v>35.5</v>
      </c>
      <c r="J8" s="150">
        <v>3</v>
      </c>
      <c r="K8" s="150">
        <v>0</v>
      </c>
      <c r="L8" s="150">
        <f t="shared" si="0"/>
        <v>90.5</v>
      </c>
      <c r="M8" s="165">
        <f>ROUND(AVERAGE(L8:L9),1)</f>
        <v>92.8</v>
      </c>
      <c r="N8" s="166">
        <f>M8/105</f>
        <v>0.883809523809524</v>
      </c>
    </row>
    <row r="9" ht="15" spans="2:14">
      <c r="B9" s="25"/>
      <c r="C9" s="147"/>
      <c r="D9" s="147"/>
      <c r="E9" s="148" t="s">
        <v>99</v>
      </c>
      <c r="F9" s="149">
        <v>13.9</v>
      </c>
      <c r="G9" s="149">
        <v>13.4</v>
      </c>
      <c r="H9" s="150">
        <v>27</v>
      </c>
      <c r="I9" s="150">
        <v>36.3</v>
      </c>
      <c r="J9" s="150">
        <v>4.5</v>
      </c>
      <c r="K9" s="150">
        <v>0</v>
      </c>
      <c r="L9" s="150">
        <f t="shared" si="0"/>
        <v>95.1</v>
      </c>
      <c r="M9" s="165"/>
      <c r="N9" s="166"/>
    </row>
    <row r="10" spans="2:14">
      <c r="B10" s="13" t="s">
        <v>108</v>
      </c>
      <c r="C10" s="145" t="s">
        <v>27</v>
      </c>
      <c r="D10" s="145" t="s">
        <v>110</v>
      </c>
      <c r="E10" s="140" t="s">
        <v>62</v>
      </c>
      <c r="F10" s="146">
        <v>14</v>
      </c>
      <c r="G10" s="154">
        <v>13</v>
      </c>
      <c r="H10" s="146">
        <v>27.5</v>
      </c>
      <c r="I10" s="146">
        <v>35</v>
      </c>
      <c r="J10" s="146">
        <v>3.5</v>
      </c>
      <c r="K10" s="146">
        <v>0</v>
      </c>
      <c r="L10" s="146">
        <f t="shared" si="0"/>
        <v>93</v>
      </c>
      <c r="M10" s="163">
        <f>ROUND(AVERAGE(L10:L11),1)</f>
        <v>95.8</v>
      </c>
      <c r="N10" s="164">
        <f>M10/105</f>
        <v>0.912380952380952</v>
      </c>
    </row>
    <row r="11" spans="2:14">
      <c r="B11" s="25"/>
      <c r="C11" s="147"/>
      <c r="D11" s="147"/>
      <c r="E11" s="148" t="s">
        <v>58</v>
      </c>
      <c r="F11" s="150">
        <v>15</v>
      </c>
      <c r="G11" s="150">
        <v>14</v>
      </c>
      <c r="H11" s="150">
        <v>28.5</v>
      </c>
      <c r="I11" s="150">
        <v>37</v>
      </c>
      <c r="J11" s="150">
        <v>4</v>
      </c>
      <c r="K11" s="150">
        <v>0</v>
      </c>
      <c r="L11" s="150">
        <f t="shared" si="0"/>
        <v>98.5</v>
      </c>
      <c r="M11" s="165"/>
      <c r="N11" s="166"/>
    </row>
    <row r="12" spans="2:14">
      <c r="B12" s="25" t="s">
        <v>113</v>
      </c>
      <c r="C12" s="147" t="s">
        <v>31</v>
      </c>
      <c r="D12" s="147"/>
      <c r="E12" s="148" t="s">
        <v>62</v>
      </c>
      <c r="F12" s="150"/>
      <c r="G12" s="150"/>
      <c r="H12" s="150"/>
      <c r="I12" s="150"/>
      <c r="J12" s="150"/>
      <c r="K12" s="150"/>
      <c r="L12" s="150">
        <f t="shared" si="0"/>
        <v>0</v>
      </c>
      <c r="M12" s="165">
        <f>ROUND(AVERAGE(L12:L13),1)</f>
        <v>0</v>
      </c>
      <c r="N12" s="166">
        <f>M12/105</f>
        <v>0</v>
      </c>
    </row>
    <row r="13" spans="2:14">
      <c r="B13" s="25"/>
      <c r="C13" s="147"/>
      <c r="D13" s="147"/>
      <c r="E13" s="148" t="s">
        <v>58</v>
      </c>
      <c r="F13" s="149"/>
      <c r="G13" s="150"/>
      <c r="H13" s="150"/>
      <c r="I13" s="150"/>
      <c r="J13" s="150"/>
      <c r="K13" s="150"/>
      <c r="L13" s="150">
        <f t="shared" si="0"/>
        <v>0</v>
      </c>
      <c r="M13" s="165"/>
      <c r="N13" s="166"/>
    </row>
    <row r="14" spans="2:14">
      <c r="B14" s="25" t="s">
        <v>116</v>
      </c>
      <c r="C14" s="147" t="s">
        <v>82</v>
      </c>
      <c r="D14" s="147" t="s">
        <v>117</v>
      </c>
      <c r="E14" s="148" t="s">
        <v>62</v>
      </c>
      <c r="F14" s="150">
        <v>12.5</v>
      </c>
      <c r="G14" s="150">
        <v>12</v>
      </c>
      <c r="H14" s="150">
        <v>24</v>
      </c>
      <c r="I14" s="150">
        <v>29.5</v>
      </c>
      <c r="J14" s="150">
        <v>3.5</v>
      </c>
      <c r="K14" s="150">
        <v>0</v>
      </c>
      <c r="L14" s="150">
        <f t="shared" si="0"/>
        <v>81.5</v>
      </c>
      <c r="M14" s="165">
        <f>ROUND(AVERAGE(L14:L15),1)</f>
        <v>84.1</v>
      </c>
      <c r="N14" s="166">
        <f>M14/105</f>
        <v>0.800952380952381</v>
      </c>
    </row>
    <row r="15" ht="15" spans="2:14">
      <c r="B15" s="25"/>
      <c r="C15" s="147"/>
      <c r="D15" s="147"/>
      <c r="E15" s="148" t="s">
        <v>58</v>
      </c>
      <c r="F15" s="149">
        <v>14.2</v>
      </c>
      <c r="G15" s="150">
        <v>11.5</v>
      </c>
      <c r="H15" s="150">
        <v>25</v>
      </c>
      <c r="I15" s="150">
        <v>33</v>
      </c>
      <c r="J15" s="150">
        <v>3</v>
      </c>
      <c r="K15" s="150">
        <v>0</v>
      </c>
      <c r="L15" s="150">
        <f t="shared" si="0"/>
        <v>86.7</v>
      </c>
      <c r="M15" s="165"/>
      <c r="N15" s="166"/>
    </row>
    <row r="16" spans="2:14">
      <c r="B16" s="13" t="s">
        <v>119</v>
      </c>
      <c r="C16" s="145" t="s">
        <v>33</v>
      </c>
      <c r="D16" s="145" t="s">
        <v>120</v>
      </c>
      <c r="E16" s="153" t="s">
        <v>65</v>
      </c>
      <c r="F16" s="152">
        <v>13.3</v>
      </c>
      <c r="G16" s="152">
        <v>12.9</v>
      </c>
      <c r="H16" s="146">
        <v>26.9</v>
      </c>
      <c r="I16" s="146">
        <v>36</v>
      </c>
      <c r="J16" s="146">
        <v>4.5</v>
      </c>
      <c r="K16" s="146">
        <v>0</v>
      </c>
      <c r="L16" s="146">
        <f t="shared" si="0"/>
        <v>93.6</v>
      </c>
      <c r="M16" s="163">
        <f>ROUND(AVERAGE(L16:L17),1)</f>
        <v>95.5</v>
      </c>
      <c r="N16" s="164">
        <f>M16/105</f>
        <v>0.90952380952381</v>
      </c>
    </row>
    <row r="17" spans="2:14">
      <c r="B17" s="25"/>
      <c r="C17" s="147"/>
      <c r="D17" s="147"/>
      <c r="E17" s="155" t="s">
        <v>121</v>
      </c>
      <c r="F17" s="149">
        <v>14.5</v>
      </c>
      <c r="G17" s="149">
        <v>13.5</v>
      </c>
      <c r="H17" s="150">
        <v>27.8</v>
      </c>
      <c r="I17" s="150">
        <v>37.1</v>
      </c>
      <c r="J17" s="150">
        <v>4.5</v>
      </c>
      <c r="K17" s="150">
        <v>0</v>
      </c>
      <c r="L17" s="150">
        <f t="shared" si="0"/>
        <v>97.4</v>
      </c>
      <c r="M17" s="165"/>
      <c r="N17" s="166"/>
    </row>
    <row r="18" spans="2:14">
      <c r="B18" s="25" t="s">
        <v>125</v>
      </c>
      <c r="C18" s="147" t="s">
        <v>39</v>
      </c>
      <c r="D18" s="147" t="s">
        <v>126</v>
      </c>
      <c r="E18" s="156" t="s">
        <v>65</v>
      </c>
      <c r="F18" s="150">
        <v>12.8</v>
      </c>
      <c r="G18" s="150">
        <v>12.4</v>
      </c>
      <c r="H18" s="150">
        <v>24.7</v>
      </c>
      <c r="I18" s="150">
        <v>35</v>
      </c>
      <c r="J18" s="150">
        <v>4</v>
      </c>
      <c r="K18" s="150">
        <v>0</v>
      </c>
      <c r="L18" s="150">
        <f t="shared" si="0"/>
        <v>88.9</v>
      </c>
      <c r="M18" s="165">
        <f>ROUND(AVERAGE(L18:L19),1)</f>
        <v>89</v>
      </c>
      <c r="N18" s="166">
        <f>M18/105</f>
        <v>0.847619047619048</v>
      </c>
    </row>
    <row r="19" spans="2:14">
      <c r="B19" s="25"/>
      <c r="C19" s="147"/>
      <c r="D19" s="147"/>
      <c r="E19" s="157" t="s">
        <v>121</v>
      </c>
      <c r="F19" s="150">
        <v>13</v>
      </c>
      <c r="G19" s="149">
        <v>12.7</v>
      </c>
      <c r="H19" s="150">
        <v>25.8</v>
      </c>
      <c r="I19" s="150">
        <v>35.8</v>
      </c>
      <c r="J19" s="150">
        <v>1.8</v>
      </c>
      <c r="K19" s="150">
        <v>0</v>
      </c>
      <c r="L19" s="150">
        <f t="shared" si="0"/>
        <v>89.1</v>
      </c>
      <c r="M19" s="165"/>
      <c r="N19" s="166"/>
    </row>
    <row r="20" spans="2:14">
      <c r="B20" s="25" t="s">
        <v>129</v>
      </c>
      <c r="C20" s="147" t="s">
        <v>37</v>
      </c>
      <c r="D20" s="147" t="s">
        <v>130</v>
      </c>
      <c r="E20" s="156" t="s">
        <v>65</v>
      </c>
      <c r="F20" s="149">
        <v>12.7</v>
      </c>
      <c r="G20" s="150">
        <v>12.4</v>
      </c>
      <c r="H20" s="150">
        <v>24.9</v>
      </c>
      <c r="I20" s="150">
        <v>34.1</v>
      </c>
      <c r="J20" s="150">
        <v>4</v>
      </c>
      <c r="K20" s="150">
        <v>0</v>
      </c>
      <c r="L20" s="150">
        <f t="shared" si="0"/>
        <v>88.1</v>
      </c>
      <c r="M20" s="165">
        <f>ROUND(AVERAGE(L20:L21),1)</f>
        <v>89.4</v>
      </c>
      <c r="N20" s="166">
        <f>M20/105</f>
        <v>0.851428571428572</v>
      </c>
    </row>
    <row r="21" ht="15" spans="2:14">
      <c r="B21" s="45"/>
      <c r="C21" s="158"/>
      <c r="D21" s="158"/>
      <c r="E21" s="159" t="s">
        <v>121</v>
      </c>
      <c r="F21" s="160">
        <v>13.7</v>
      </c>
      <c r="G21" s="160">
        <v>13</v>
      </c>
      <c r="H21" s="160">
        <v>25.5</v>
      </c>
      <c r="I21" s="160">
        <v>34.8</v>
      </c>
      <c r="J21" s="160">
        <v>3.7</v>
      </c>
      <c r="K21" s="160">
        <v>0</v>
      </c>
      <c r="L21" s="160">
        <f t="shared" si="0"/>
        <v>90.7</v>
      </c>
      <c r="M21" s="167"/>
      <c r="N21" s="168"/>
    </row>
  </sheetData>
  <mergeCells count="51">
    <mergeCell ref="B2:D2"/>
    <mergeCell ref="F2:K2"/>
    <mergeCell ref="B4:B5"/>
    <mergeCell ref="B6:B7"/>
    <mergeCell ref="B8:B9"/>
    <mergeCell ref="B10:B11"/>
    <mergeCell ref="B12:B13"/>
    <mergeCell ref="B14:B15"/>
    <mergeCell ref="B16:B17"/>
    <mergeCell ref="B18:B19"/>
    <mergeCell ref="B20:B21"/>
    <mergeCell ref="C4:C5"/>
    <mergeCell ref="C6:C7"/>
    <mergeCell ref="C8:C9"/>
    <mergeCell ref="C10:C11"/>
    <mergeCell ref="C12:C13"/>
    <mergeCell ref="C14:C15"/>
    <mergeCell ref="C16:C17"/>
    <mergeCell ref="C18:C19"/>
    <mergeCell ref="C20:C21"/>
    <mergeCell ref="D4:D5"/>
    <mergeCell ref="D6:D7"/>
    <mergeCell ref="D8:D9"/>
    <mergeCell ref="D10:D11"/>
    <mergeCell ref="D12:D13"/>
    <mergeCell ref="D14:D15"/>
    <mergeCell ref="D16:D17"/>
    <mergeCell ref="D18:D19"/>
    <mergeCell ref="D20:D21"/>
    <mergeCell ref="E2:E3"/>
    <mergeCell ref="L2:L3"/>
    <mergeCell ref="M2:M3"/>
    <mergeCell ref="M4:M5"/>
    <mergeCell ref="M6:M7"/>
    <mergeCell ref="M8:M9"/>
    <mergeCell ref="M10:M11"/>
    <mergeCell ref="M12:M13"/>
    <mergeCell ref="M14:M15"/>
    <mergeCell ref="M16:M17"/>
    <mergeCell ref="M18:M19"/>
    <mergeCell ref="M20:M21"/>
    <mergeCell ref="N2:N3"/>
    <mergeCell ref="N4:N5"/>
    <mergeCell ref="N6:N7"/>
    <mergeCell ref="N8:N9"/>
    <mergeCell ref="N10:N11"/>
    <mergeCell ref="N12:N13"/>
    <mergeCell ref="N14:N15"/>
    <mergeCell ref="N16:N17"/>
    <mergeCell ref="N18:N19"/>
    <mergeCell ref="N20:N21"/>
  </mergeCells>
  <conditionalFormatting sqref="F9">
    <cfRule type="colorScale" priority="2">
      <colorScale>
        <cfvo type="num" val="9"/>
        <cfvo type="percentile" val="50"/>
        <cfvo type="num" val="13.5"/>
        <color rgb="FFF8696B"/>
        <color rgb="FFFFEB84"/>
        <color rgb="FF63BE7B"/>
      </colorScale>
    </cfRule>
    <cfRule type="colorScale" priority="1">
      <colorScale>
        <cfvo type="num" val="9"/>
        <cfvo type="num" val="11.25"/>
        <cfvo type="num" val="13.5"/>
        <color rgb="FFF8696B"/>
        <color rgb="FFFFEB84"/>
        <color rgb="FF63BE7B"/>
      </colorScale>
    </cfRule>
  </conditionalFormatting>
  <conditionalFormatting sqref="G4:G21">
    <cfRule type="colorScale" priority="11">
      <colorScale>
        <cfvo type="num" val="9"/>
        <cfvo type="percentile" val="50"/>
        <cfvo type="num" val="13.5"/>
        <color rgb="FFF8696B"/>
        <color rgb="FFFFEB84"/>
        <color rgb="FF63BE7B"/>
      </colorScale>
    </cfRule>
  </conditionalFormatting>
  <conditionalFormatting sqref="G4:G22">
    <cfRule type="colorScale" priority="6">
      <colorScale>
        <cfvo type="num" val="9"/>
        <cfvo type="num" val="11.25"/>
        <cfvo type="num" val="13.5"/>
        <color rgb="FFF8696B"/>
        <color rgb="FFFFEB84"/>
        <color rgb="FF63BE7B"/>
      </colorScale>
    </cfRule>
  </conditionalFormatting>
  <conditionalFormatting sqref="H4:H21">
    <cfRule type="colorScale" priority="5">
      <colorScale>
        <cfvo type="num" val="18"/>
        <cfvo type="num" val="22.5"/>
        <cfvo type="num" val="27"/>
        <color rgb="FFF8696B"/>
        <color rgb="FFFFEB84"/>
        <color rgb="FF63BE7B"/>
      </colorScale>
    </cfRule>
    <cfRule type="colorScale" priority="10">
      <colorScale>
        <cfvo type="num" val="18"/>
        <cfvo type="percentile" val="50"/>
        <cfvo type="num" val="27"/>
        <color rgb="FFF8696B"/>
        <color rgb="FFFFEB84"/>
        <color rgb="FF63BE7B"/>
      </colorScale>
    </cfRule>
  </conditionalFormatting>
  <conditionalFormatting sqref="I4:I21">
    <cfRule type="colorScale" priority="4">
      <colorScale>
        <cfvo type="num" val="24"/>
        <cfvo type="num" val="30"/>
        <cfvo type="num" val="36"/>
        <color rgb="FFF8696B"/>
        <color rgb="FFFFEB84"/>
        <color rgb="FF63BE7B"/>
      </colorScale>
    </cfRule>
    <cfRule type="colorScale" priority="9">
      <colorScale>
        <cfvo type="num" val="24"/>
        <cfvo type="percentile" val="50"/>
        <cfvo type="num" val="36"/>
        <color rgb="FFF8696B"/>
        <color rgb="FFFFEB84"/>
        <color rgb="FF63BE7B"/>
      </colorScale>
    </cfRule>
  </conditionalFormatting>
  <conditionalFormatting sqref="J4:J21">
    <cfRule type="colorScale" priority="13">
      <colorScale>
        <cfvo type="num" val="0"/>
        <cfvo type="num" val="2.5"/>
        <cfvo type="num" val="5"/>
        <color rgb="FFF8696B"/>
        <color rgb="FFFFEB84"/>
        <color rgb="FF63BE7B"/>
      </colorScale>
    </cfRule>
    <cfRule type="colorScale" priority="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4:K21">
    <cfRule type="cellIs" dxfId="0" priority="3" operator="lessThan">
      <formula>0</formula>
    </cfRule>
  </conditionalFormatting>
  <conditionalFormatting sqref="F4:F8 F10:F21">
    <cfRule type="colorScale" priority="7">
      <colorScale>
        <cfvo type="num" val="9"/>
        <cfvo type="num" val="11.25"/>
        <cfvo type="num" val="13.5"/>
        <color rgb="FFF8696B"/>
        <color rgb="FFFFEB84"/>
        <color rgb="FF63BE7B"/>
      </colorScale>
    </cfRule>
    <cfRule type="colorScale" priority="8">
      <colorScale>
        <cfvo type="num" val="9"/>
        <cfvo type="percentile" val="50"/>
        <cfvo type="num" val="13.5"/>
        <color rgb="FFF8696B"/>
        <color rgb="FFFFEB84"/>
        <color rgb="FF63BE7B"/>
      </colorScale>
    </cfRule>
    <cfRule type="colorScale" priority="12">
      <colorScale>
        <cfvo type="num" val="9"/>
        <cfvo type="percentile" val="50"/>
        <cfvo type="num" val="13.5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N21"/>
  <sheetViews>
    <sheetView workbookViewId="0">
      <selection activeCell="E4" sqref="E4"/>
    </sheetView>
  </sheetViews>
  <sheetFormatPr defaultColWidth="9" defaultRowHeight="14.25"/>
  <cols>
    <col min="2" max="2" width="7.55833333333333" customWidth="1"/>
    <col min="3" max="3" width="15.3333333333333" customWidth="1"/>
    <col min="4" max="4" width="44.8833333333333" customWidth="1"/>
    <col min="5" max="5" width="27.1083333333333" customWidth="1"/>
    <col min="14" max="14" width="9.44166666666667" customWidth="1"/>
  </cols>
  <sheetData>
    <row r="1" ht="15"/>
    <row r="2" spans="2:14">
      <c r="B2" s="139" t="s">
        <v>24</v>
      </c>
      <c r="C2" s="140"/>
      <c r="D2" s="140"/>
      <c r="E2" s="141" t="s">
        <v>132</v>
      </c>
      <c r="F2" s="141" t="s">
        <v>133</v>
      </c>
      <c r="G2" s="141"/>
      <c r="H2" s="141"/>
      <c r="I2" s="141"/>
      <c r="J2" s="141"/>
      <c r="K2" s="141"/>
      <c r="L2" s="141" t="s">
        <v>83</v>
      </c>
      <c r="M2" s="141" t="s">
        <v>79</v>
      </c>
      <c r="N2" s="161" t="s">
        <v>80</v>
      </c>
    </row>
    <row r="3" ht="15" spans="2:14">
      <c r="B3" s="142" t="s">
        <v>71</v>
      </c>
      <c r="C3" s="143" t="s">
        <v>85</v>
      </c>
      <c r="D3" s="143" t="s">
        <v>86</v>
      </c>
      <c r="E3" s="144"/>
      <c r="F3" s="144" t="s">
        <v>134</v>
      </c>
      <c r="G3" s="144" t="s">
        <v>135</v>
      </c>
      <c r="H3" s="144" t="s">
        <v>136</v>
      </c>
      <c r="I3" s="144" t="s">
        <v>137</v>
      </c>
      <c r="J3" s="144" t="s">
        <v>138</v>
      </c>
      <c r="K3" s="144" t="s">
        <v>139</v>
      </c>
      <c r="L3" s="144"/>
      <c r="M3" s="144"/>
      <c r="N3" s="162"/>
    </row>
    <row r="4" ht="16.5" spans="2:14">
      <c r="B4" s="13" t="s">
        <v>97</v>
      </c>
      <c r="C4" s="145" t="s">
        <v>29</v>
      </c>
      <c r="D4" s="145" t="s">
        <v>100</v>
      </c>
      <c r="E4" s="140" t="s">
        <v>91</v>
      </c>
      <c r="F4" s="146">
        <v>12</v>
      </c>
      <c r="G4" s="146">
        <v>13</v>
      </c>
      <c r="H4" s="146">
        <v>27</v>
      </c>
      <c r="I4" s="146">
        <v>34.5</v>
      </c>
      <c r="J4" s="146">
        <v>4</v>
      </c>
      <c r="K4" s="146">
        <v>0</v>
      </c>
      <c r="L4" s="146">
        <f t="shared" ref="L4:L21" si="0">ROUND(SUM(F4:K4),1)</f>
        <v>90.5</v>
      </c>
      <c r="M4" s="163">
        <f>ROUND(AVERAGE(L4:L5),1)</f>
        <v>93.6</v>
      </c>
      <c r="N4" s="164">
        <f>M4/105</f>
        <v>0.891428571428571</v>
      </c>
    </row>
    <row r="5" spans="2:14">
      <c r="B5" s="25"/>
      <c r="C5" s="147"/>
      <c r="D5" s="147"/>
      <c r="E5" s="148" t="s">
        <v>99</v>
      </c>
      <c r="F5" s="149">
        <v>13.8</v>
      </c>
      <c r="G5" s="150">
        <v>13.2</v>
      </c>
      <c r="H5" s="150">
        <v>28.9</v>
      </c>
      <c r="I5" s="150">
        <v>36.9</v>
      </c>
      <c r="J5" s="150">
        <v>3.8</v>
      </c>
      <c r="K5" s="150">
        <v>0</v>
      </c>
      <c r="L5" s="150">
        <f t="shared" si="0"/>
        <v>96.6</v>
      </c>
      <c r="M5" s="165"/>
      <c r="N5" s="166"/>
    </row>
    <row r="6" ht="16.5" spans="2:14">
      <c r="B6" s="25" t="s">
        <v>102</v>
      </c>
      <c r="C6" s="147" t="s">
        <v>42</v>
      </c>
      <c r="D6" s="147"/>
      <c r="E6" s="148" t="s">
        <v>91</v>
      </c>
      <c r="F6" s="150"/>
      <c r="G6" s="151"/>
      <c r="H6" s="150"/>
      <c r="I6" s="150"/>
      <c r="J6" s="150"/>
      <c r="K6" s="150"/>
      <c r="L6" s="150">
        <f t="shared" si="0"/>
        <v>0</v>
      </c>
      <c r="M6" s="165">
        <f>ROUND(AVERAGE(L6:L7),1)</f>
        <v>0</v>
      </c>
      <c r="N6" s="166">
        <f>M6/105</f>
        <v>0</v>
      </c>
    </row>
    <row r="7" spans="2:14">
      <c r="B7" s="25"/>
      <c r="C7" s="147"/>
      <c r="D7" s="147"/>
      <c r="E7" s="148" t="s">
        <v>99</v>
      </c>
      <c r="F7" s="150"/>
      <c r="G7" s="149"/>
      <c r="H7" s="150"/>
      <c r="I7" s="150"/>
      <c r="J7" s="150"/>
      <c r="K7" s="150"/>
      <c r="L7" s="150">
        <f t="shared" si="0"/>
        <v>0</v>
      </c>
      <c r="M7" s="165"/>
      <c r="N7" s="166"/>
    </row>
    <row r="8" ht="16.5" spans="2:14">
      <c r="B8" s="25" t="s">
        <v>104</v>
      </c>
      <c r="C8" s="147" t="s">
        <v>35</v>
      </c>
      <c r="D8" s="147" t="s">
        <v>106</v>
      </c>
      <c r="E8" s="148" t="s">
        <v>91</v>
      </c>
      <c r="F8" s="150">
        <v>13</v>
      </c>
      <c r="G8" s="150">
        <v>14</v>
      </c>
      <c r="H8" s="150">
        <v>28.5</v>
      </c>
      <c r="I8" s="150">
        <v>36</v>
      </c>
      <c r="J8" s="150">
        <v>4.5</v>
      </c>
      <c r="K8" s="150">
        <v>0</v>
      </c>
      <c r="L8" s="150">
        <f t="shared" si="0"/>
        <v>96</v>
      </c>
      <c r="M8" s="165">
        <f>ROUND(AVERAGE(L8:L9),1)</f>
        <v>98.4</v>
      </c>
      <c r="N8" s="166">
        <f>M8/105</f>
        <v>0.937142857142857</v>
      </c>
    </row>
    <row r="9" ht="15" spans="2:14">
      <c r="B9" s="25"/>
      <c r="C9" s="147"/>
      <c r="D9" s="147"/>
      <c r="E9" s="148" t="s">
        <v>99</v>
      </c>
      <c r="F9" s="149">
        <v>13</v>
      </c>
      <c r="G9" s="149">
        <v>14.8</v>
      </c>
      <c r="H9" s="150">
        <v>29.4</v>
      </c>
      <c r="I9" s="150">
        <v>39</v>
      </c>
      <c r="J9" s="150">
        <v>4.5</v>
      </c>
      <c r="K9" s="150">
        <v>0</v>
      </c>
      <c r="L9" s="150">
        <f t="shared" si="0"/>
        <v>100.7</v>
      </c>
      <c r="M9" s="165"/>
      <c r="N9" s="166"/>
    </row>
    <row r="10" spans="2:14">
      <c r="B10" s="13" t="s">
        <v>108</v>
      </c>
      <c r="C10" s="145" t="s">
        <v>27</v>
      </c>
      <c r="D10" s="145" t="s">
        <v>111</v>
      </c>
      <c r="E10" s="140" t="s">
        <v>62</v>
      </c>
      <c r="F10" s="146">
        <v>14.5</v>
      </c>
      <c r="G10" s="154">
        <v>14</v>
      </c>
      <c r="H10" s="146">
        <v>27</v>
      </c>
      <c r="I10" s="146">
        <v>36</v>
      </c>
      <c r="J10" s="146">
        <v>4.5</v>
      </c>
      <c r="K10" s="146">
        <v>0</v>
      </c>
      <c r="L10" s="146">
        <f t="shared" si="0"/>
        <v>96</v>
      </c>
      <c r="M10" s="163">
        <f>ROUND(AVERAGE(L10:L11),1)</f>
        <v>98.5</v>
      </c>
      <c r="N10" s="164">
        <f>M10/105</f>
        <v>0.938095238095238</v>
      </c>
    </row>
    <row r="11" spans="2:14">
      <c r="B11" s="25"/>
      <c r="C11" s="147"/>
      <c r="D11" s="147"/>
      <c r="E11" s="148" t="s">
        <v>58</v>
      </c>
      <c r="F11" s="150">
        <v>15</v>
      </c>
      <c r="G11" s="150">
        <v>14.2</v>
      </c>
      <c r="H11" s="150">
        <v>29.8</v>
      </c>
      <c r="I11" s="150">
        <v>37.5</v>
      </c>
      <c r="J11" s="150">
        <v>4.5</v>
      </c>
      <c r="K11" s="150">
        <v>0</v>
      </c>
      <c r="L11" s="150">
        <f t="shared" si="0"/>
        <v>101</v>
      </c>
      <c r="M11" s="165"/>
      <c r="N11" s="166"/>
    </row>
    <row r="12" spans="2:14">
      <c r="B12" s="25" t="s">
        <v>113</v>
      </c>
      <c r="C12" s="147" t="s">
        <v>31</v>
      </c>
      <c r="D12" s="147" t="s">
        <v>114</v>
      </c>
      <c r="E12" s="148" t="s">
        <v>62</v>
      </c>
      <c r="F12" s="150">
        <v>11.5</v>
      </c>
      <c r="G12" s="150">
        <v>13.5</v>
      </c>
      <c r="H12" s="150">
        <v>19</v>
      </c>
      <c r="I12" s="150">
        <v>29</v>
      </c>
      <c r="J12" s="150">
        <v>4</v>
      </c>
      <c r="K12" s="150">
        <v>0</v>
      </c>
      <c r="L12" s="150">
        <f t="shared" si="0"/>
        <v>77</v>
      </c>
      <c r="M12" s="165">
        <f>ROUND(AVERAGE(L12:L13),1)</f>
        <v>82.5</v>
      </c>
      <c r="N12" s="166">
        <f>M12/105</f>
        <v>0.785714285714286</v>
      </c>
    </row>
    <row r="13" spans="2:14">
      <c r="B13" s="25"/>
      <c r="C13" s="147"/>
      <c r="D13" s="147"/>
      <c r="E13" s="148" t="s">
        <v>58</v>
      </c>
      <c r="F13" s="149">
        <v>13.4</v>
      </c>
      <c r="G13" s="150">
        <v>14</v>
      </c>
      <c r="H13" s="150">
        <v>24</v>
      </c>
      <c r="I13" s="150">
        <v>32</v>
      </c>
      <c r="J13" s="150">
        <v>4.5</v>
      </c>
      <c r="K13" s="150">
        <v>0</v>
      </c>
      <c r="L13" s="150">
        <f t="shared" si="0"/>
        <v>87.9</v>
      </c>
      <c r="M13" s="165"/>
      <c r="N13" s="166"/>
    </row>
    <row r="14" spans="2:14">
      <c r="B14" s="25" t="s">
        <v>116</v>
      </c>
      <c r="C14" s="147" t="s">
        <v>82</v>
      </c>
      <c r="D14" s="147"/>
      <c r="E14" s="148" t="s">
        <v>62</v>
      </c>
      <c r="F14" s="150"/>
      <c r="G14" s="150"/>
      <c r="H14" s="150"/>
      <c r="I14" s="150"/>
      <c r="J14" s="150"/>
      <c r="K14" s="150"/>
      <c r="L14" s="150">
        <f t="shared" si="0"/>
        <v>0</v>
      </c>
      <c r="M14" s="165">
        <f>ROUND(AVERAGE(L14:L15),1)</f>
        <v>0</v>
      </c>
      <c r="N14" s="166">
        <f>M14/105</f>
        <v>0</v>
      </c>
    </row>
    <row r="15" ht="15" spans="2:14">
      <c r="B15" s="25"/>
      <c r="C15" s="147"/>
      <c r="D15" s="147"/>
      <c r="E15" s="148" t="s">
        <v>58</v>
      </c>
      <c r="F15" s="149"/>
      <c r="G15" s="150"/>
      <c r="H15" s="150"/>
      <c r="I15" s="150"/>
      <c r="J15" s="150"/>
      <c r="K15" s="150"/>
      <c r="L15" s="150">
        <f t="shared" si="0"/>
        <v>0</v>
      </c>
      <c r="M15" s="165"/>
      <c r="N15" s="166"/>
    </row>
    <row r="16" spans="2:14">
      <c r="B16" s="13" t="s">
        <v>119</v>
      </c>
      <c r="C16" s="145" t="s">
        <v>33</v>
      </c>
      <c r="D16" s="145" t="s">
        <v>122</v>
      </c>
      <c r="E16" s="153" t="s">
        <v>65</v>
      </c>
      <c r="F16" s="152">
        <v>13.1</v>
      </c>
      <c r="G16" s="152">
        <v>14.4</v>
      </c>
      <c r="H16" s="146">
        <v>27.3</v>
      </c>
      <c r="I16" s="146">
        <v>37.7</v>
      </c>
      <c r="J16" s="146">
        <v>2.5</v>
      </c>
      <c r="K16" s="146">
        <v>0</v>
      </c>
      <c r="L16" s="146">
        <f t="shared" si="0"/>
        <v>95</v>
      </c>
      <c r="M16" s="163">
        <f>ROUND(AVERAGE(L16:L17),1)</f>
        <v>92.5</v>
      </c>
      <c r="N16" s="164">
        <f>M16/105</f>
        <v>0.880952380952381</v>
      </c>
    </row>
    <row r="17" spans="2:14">
      <c r="B17" s="25"/>
      <c r="C17" s="147"/>
      <c r="D17" s="147"/>
      <c r="E17" s="157" t="s">
        <v>140</v>
      </c>
      <c r="F17" s="149">
        <v>14.2</v>
      </c>
      <c r="G17" s="149">
        <v>12.4</v>
      </c>
      <c r="H17" s="150">
        <v>26.5</v>
      </c>
      <c r="I17" s="150">
        <v>33.9</v>
      </c>
      <c r="J17" s="150">
        <v>3</v>
      </c>
      <c r="K17" s="150">
        <v>0</v>
      </c>
      <c r="L17" s="150">
        <f t="shared" si="0"/>
        <v>90</v>
      </c>
      <c r="M17" s="165"/>
      <c r="N17" s="166"/>
    </row>
    <row r="18" spans="2:14">
      <c r="B18" s="25" t="s">
        <v>125</v>
      </c>
      <c r="C18" s="147" t="s">
        <v>39</v>
      </c>
      <c r="D18" s="147" t="s">
        <v>127</v>
      </c>
      <c r="E18" s="156" t="s">
        <v>65</v>
      </c>
      <c r="F18" s="150">
        <v>12.7</v>
      </c>
      <c r="G18" s="150">
        <v>12.6</v>
      </c>
      <c r="H18" s="150">
        <v>23.2</v>
      </c>
      <c r="I18" s="150">
        <v>32.5</v>
      </c>
      <c r="J18" s="150">
        <v>2.5</v>
      </c>
      <c r="K18" s="150">
        <v>0</v>
      </c>
      <c r="L18" s="150">
        <f t="shared" si="0"/>
        <v>83.5</v>
      </c>
      <c r="M18" s="165">
        <f>ROUND(AVERAGE(L18:L19),1)</f>
        <v>85.7</v>
      </c>
      <c r="N18" s="166">
        <f>M18/105</f>
        <v>0.816190476190476</v>
      </c>
    </row>
    <row r="19" spans="2:14">
      <c r="B19" s="25"/>
      <c r="C19" s="147"/>
      <c r="D19" s="147"/>
      <c r="E19" s="157" t="s">
        <v>121</v>
      </c>
      <c r="F19" s="150">
        <v>13.2</v>
      </c>
      <c r="G19" s="149">
        <v>13.3</v>
      </c>
      <c r="H19" s="150">
        <v>25.7</v>
      </c>
      <c r="I19" s="150">
        <v>32.7</v>
      </c>
      <c r="J19" s="150">
        <v>3</v>
      </c>
      <c r="K19" s="150">
        <v>0</v>
      </c>
      <c r="L19" s="150">
        <f t="shared" si="0"/>
        <v>87.9</v>
      </c>
      <c r="M19" s="165"/>
      <c r="N19" s="166"/>
    </row>
    <row r="20" spans="2:14">
      <c r="B20" s="25" t="s">
        <v>129</v>
      </c>
      <c r="C20" s="147" t="s">
        <v>37</v>
      </c>
      <c r="D20" s="147" t="s">
        <v>131</v>
      </c>
      <c r="E20" s="156" t="s">
        <v>65</v>
      </c>
      <c r="F20" s="149">
        <v>14.1</v>
      </c>
      <c r="G20" s="150">
        <v>13.2</v>
      </c>
      <c r="H20" s="150">
        <v>27.4</v>
      </c>
      <c r="I20" s="150">
        <v>35.7</v>
      </c>
      <c r="J20" s="150">
        <v>3.6</v>
      </c>
      <c r="K20" s="150">
        <v>0</v>
      </c>
      <c r="L20" s="150">
        <f t="shared" si="0"/>
        <v>94</v>
      </c>
      <c r="M20" s="165">
        <f>ROUND(AVERAGE(L20:L21),1)</f>
        <v>94.2</v>
      </c>
      <c r="N20" s="166">
        <f>M20/105</f>
        <v>0.897142857142857</v>
      </c>
    </row>
    <row r="21" ht="15" spans="2:14">
      <c r="B21" s="45"/>
      <c r="C21" s="158"/>
      <c r="D21" s="158"/>
      <c r="E21" s="159" t="s">
        <v>121</v>
      </c>
      <c r="F21" s="160">
        <v>14</v>
      </c>
      <c r="G21" s="160">
        <v>12.7</v>
      </c>
      <c r="H21" s="160">
        <v>27</v>
      </c>
      <c r="I21" s="160">
        <v>37.2</v>
      </c>
      <c r="J21" s="160">
        <v>3.5</v>
      </c>
      <c r="K21" s="160">
        <v>0</v>
      </c>
      <c r="L21" s="160">
        <f t="shared" si="0"/>
        <v>94.4</v>
      </c>
      <c r="M21" s="167"/>
      <c r="N21" s="168"/>
    </row>
  </sheetData>
  <mergeCells count="51">
    <mergeCell ref="B2:D2"/>
    <mergeCell ref="F2:K2"/>
    <mergeCell ref="B4:B5"/>
    <mergeCell ref="B6:B7"/>
    <mergeCell ref="B8:B9"/>
    <mergeCell ref="B10:B11"/>
    <mergeCell ref="B12:B13"/>
    <mergeCell ref="B14:B15"/>
    <mergeCell ref="B16:B17"/>
    <mergeCell ref="B18:B19"/>
    <mergeCell ref="B20:B21"/>
    <mergeCell ref="C4:C5"/>
    <mergeCell ref="C6:C7"/>
    <mergeCell ref="C8:C9"/>
    <mergeCell ref="C10:C11"/>
    <mergeCell ref="C12:C13"/>
    <mergeCell ref="C14:C15"/>
    <mergeCell ref="C16:C17"/>
    <mergeCell ref="C18:C19"/>
    <mergeCell ref="C20:C21"/>
    <mergeCell ref="D4:D5"/>
    <mergeCell ref="D6:D7"/>
    <mergeCell ref="D8:D9"/>
    <mergeCell ref="D10:D11"/>
    <mergeCell ref="D12:D13"/>
    <mergeCell ref="D14:D15"/>
    <mergeCell ref="D16:D17"/>
    <mergeCell ref="D18:D19"/>
    <mergeCell ref="D20:D21"/>
    <mergeCell ref="E2:E3"/>
    <mergeCell ref="L2:L3"/>
    <mergeCell ref="M2:M3"/>
    <mergeCell ref="M4:M5"/>
    <mergeCell ref="M6:M7"/>
    <mergeCell ref="M8:M9"/>
    <mergeCell ref="M10:M11"/>
    <mergeCell ref="M12:M13"/>
    <mergeCell ref="M14:M15"/>
    <mergeCell ref="M16:M17"/>
    <mergeCell ref="M18:M19"/>
    <mergeCell ref="M20:M21"/>
    <mergeCell ref="N2:N3"/>
    <mergeCell ref="N4:N5"/>
    <mergeCell ref="N6:N7"/>
    <mergeCell ref="N8:N9"/>
    <mergeCell ref="N10:N11"/>
    <mergeCell ref="N12:N13"/>
    <mergeCell ref="N14:N15"/>
    <mergeCell ref="N16:N17"/>
    <mergeCell ref="N18:N19"/>
    <mergeCell ref="N20:N21"/>
  </mergeCells>
  <conditionalFormatting sqref="F9">
    <cfRule type="colorScale" priority="2">
      <colorScale>
        <cfvo type="num" val="9"/>
        <cfvo type="percentile" val="50"/>
        <cfvo type="num" val="13.5"/>
        <color rgb="FFF8696B"/>
        <color rgb="FFFFEB84"/>
        <color rgb="FF63BE7B"/>
      </colorScale>
    </cfRule>
    <cfRule type="colorScale" priority="1">
      <colorScale>
        <cfvo type="num" val="9"/>
        <cfvo type="num" val="11.25"/>
        <cfvo type="num" val="13.5"/>
        <color rgb="FFF8696B"/>
        <color rgb="FFFFEB84"/>
        <color rgb="FF63BE7B"/>
      </colorScale>
    </cfRule>
  </conditionalFormatting>
  <conditionalFormatting sqref="G30">
    <cfRule type="colorScale" priority="15">
      <colorScale>
        <cfvo type="num" val="9"/>
        <cfvo type="num" val="11.25"/>
        <cfvo type="num" val="13.5"/>
        <color rgb="FFF8696B"/>
        <color rgb="FFFFEB84"/>
        <color rgb="FF63BE7B"/>
      </colorScale>
    </cfRule>
  </conditionalFormatting>
  <conditionalFormatting sqref="G4:G21">
    <cfRule type="colorScale" priority="11">
      <colorScale>
        <cfvo type="num" val="9"/>
        <cfvo type="percentile" val="50"/>
        <cfvo type="num" val="13.5"/>
        <color rgb="FFF8696B"/>
        <color rgb="FFFFEB84"/>
        <color rgb="FF63BE7B"/>
      </colorScale>
    </cfRule>
    <cfRule type="colorScale" priority="6">
      <colorScale>
        <cfvo type="num" val="9"/>
        <cfvo type="num" val="11.25"/>
        <cfvo type="num" val="13.5"/>
        <color rgb="FFF8696B"/>
        <color rgb="FFFFEB84"/>
        <color rgb="FF63BE7B"/>
      </colorScale>
    </cfRule>
  </conditionalFormatting>
  <conditionalFormatting sqref="H4:H21">
    <cfRule type="colorScale" priority="5">
      <colorScale>
        <cfvo type="num" val="18"/>
        <cfvo type="num" val="22.5"/>
        <cfvo type="num" val="27"/>
        <color rgb="FFF8696B"/>
        <color rgb="FFFFEB84"/>
        <color rgb="FF63BE7B"/>
      </colorScale>
    </cfRule>
    <cfRule type="colorScale" priority="10">
      <colorScale>
        <cfvo type="num" val="18"/>
        <cfvo type="percentile" val="50"/>
        <cfvo type="num" val="27"/>
        <color rgb="FFF8696B"/>
        <color rgb="FFFFEB84"/>
        <color rgb="FF63BE7B"/>
      </colorScale>
    </cfRule>
  </conditionalFormatting>
  <conditionalFormatting sqref="I4:I21">
    <cfRule type="colorScale" priority="4">
      <colorScale>
        <cfvo type="num" val="24"/>
        <cfvo type="num" val="30"/>
        <cfvo type="num" val="36"/>
        <color rgb="FFF8696B"/>
        <color rgb="FFFFEB84"/>
        <color rgb="FF63BE7B"/>
      </colorScale>
    </cfRule>
    <cfRule type="colorScale" priority="9">
      <colorScale>
        <cfvo type="num" val="24"/>
        <cfvo type="percentile" val="50"/>
        <cfvo type="num" val="36"/>
        <color rgb="FFF8696B"/>
        <color rgb="FFFFEB84"/>
        <color rgb="FF63BE7B"/>
      </colorScale>
    </cfRule>
  </conditionalFormatting>
  <conditionalFormatting sqref="J4:J21">
    <cfRule type="colorScale" priority="13">
      <colorScale>
        <cfvo type="num" val="0"/>
        <cfvo type="num" val="2.5"/>
        <cfvo type="num" val="5"/>
        <color rgb="FFF8696B"/>
        <color rgb="FFFFEB84"/>
        <color rgb="FF63BE7B"/>
      </colorScale>
    </cfRule>
    <cfRule type="colorScale" priority="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4:K21">
    <cfRule type="cellIs" dxfId="0" priority="3" operator="lessThan">
      <formula>0</formula>
    </cfRule>
  </conditionalFormatting>
  <conditionalFormatting sqref="F4:F8 F10:F21">
    <cfRule type="colorScale" priority="7">
      <colorScale>
        <cfvo type="num" val="9"/>
        <cfvo type="num" val="11.25"/>
        <cfvo type="num" val="13.5"/>
        <color rgb="FFF8696B"/>
        <color rgb="FFFFEB84"/>
        <color rgb="FF63BE7B"/>
      </colorScale>
    </cfRule>
    <cfRule type="colorScale" priority="8">
      <colorScale>
        <cfvo type="num" val="9"/>
        <cfvo type="percentile" val="50"/>
        <cfvo type="num" val="13.5"/>
        <color rgb="FFF8696B"/>
        <color rgb="FFFFEB84"/>
        <color rgb="FF63BE7B"/>
      </colorScale>
    </cfRule>
    <cfRule type="colorScale" priority="12">
      <colorScale>
        <cfvo type="num" val="9"/>
        <cfvo type="percentile" val="50"/>
        <cfvo type="num" val="13.5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赛程</vt:lpstr>
      <vt:lpstr>对阵图</vt:lpstr>
      <vt:lpstr>总榜</vt:lpstr>
      <vt:lpstr>评委数据</vt:lpstr>
      <vt:lpstr>热身赛</vt:lpstr>
      <vt:lpstr>资格赛</vt:lpstr>
      <vt:lpstr>初赛总表</vt:lpstr>
      <vt:lpstr>初赛第一题</vt:lpstr>
      <vt:lpstr>初赛第二题</vt:lpstr>
      <vt:lpstr>初赛第三题</vt:lpstr>
      <vt:lpstr>复赛总表</vt:lpstr>
      <vt:lpstr>复赛分项</vt:lpstr>
      <vt:lpstr>决赛总表</vt:lpstr>
      <vt:lpstr>决赛分项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Fahlee</cp:lastModifiedBy>
  <dcterms:created xsi:type="dcterms:W3CDTF">2024-08-22T07:39:00Z</dcterms:created>
  <dcterms:modified xsi:type="dcterms:W3CDTF">2025-06-08T05:59:26Z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1B8278AD414E47C6AD2BD40618A330D5_12</vt:lpwstr>
  </property>
</Properties>
</file>