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Fahlee\MW\MW杯\2026年第十五届MW杯\"/>
    </mc:Choice>
  </mc:AlternateContent>
  <bookViews>
    <workbookView windowWidth="28770" windowHeight="12105" firstSheet="3" activeTab="5"/>
  </bookViews>
  <sheets>
    <sheet name="赛程" sheetId="21" r:id="rId1"/>
    <sheet name="热身赛赛况" sheetId="15" r:id="rId2"/>
    <sheet name="热身赛明细表" sheetId="22" r:id="rId3"/>
    <sheet name="资格赛赛况" sheetId="2" r:id="rId4"/>
    <sheet name="资格赛明细表" sheetId="23" r:id="rId5"/>
    <sheet name="正赛赛况" sheetId="3" r:id="rId6"/>
    <sheet name="正赛第一题明细" sheetId="4" r:id="rId7"/>
    <sheet name="正赛第二题明细" sheetId="19" r:id="rId8"/>
    <sheet name="正赛第三题明细" sheetId="1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<sst xmlns="http://schemas.openxmlformats.org/spreadsheetml/2006/main" count="665" uniqueCount="142">
  <si>
    <t>2026年第十五届MW杯赛程表</t>
  </si>
  <si>
    <t>比赛阶段</t>
  </si>
  <si>
    <t>内容</t>
  </si>
  <si>
    <t>开始时间</t>
  </si>
  <si>
    <t>星期</t>
  </si>
  <si>
    <t>结束时间</t>
  </si>
  <si>
    <t>天数</t>
  </si>
  <si>
    <t>热身赛</t>
  </si>
  <si>
    <t>比赛</t>
  </si>
  <si>
    <t>评委评分</t>
  </si>
  <si>
    <t>大众评分</t>
  </si>
  <si>
    <t>资格赛</t>
  </si>
  <si>
    <t>正赛参赛选手签到</t>
  </si>
  <si>
    <t>正赛</t>
  </si>
  <si>
    <t>第一关上传截止</t>
  </si>
  <si>
    <t>第二关上传截止</t>
  </si>
  <si>
    <t>2026年第十五届MW杯热身赛赛况</t>
  </si>
  <si>
    <t>2026年第十五届MW杯热身赛积分榜</t>
  </si>
  <si>
    <t>选手码</t>
  </si>
  <si>
    <t>论坛用户名</t>
  </si>
  <si>
    <t>论坛
uid</t>
  </si>
  <si>
    <t>关卡名</t>
  </si>
  <si>
    <t>题目</t>
  </si>
  <si>
    <t>评委</t>
  </si>
  <si>
    <t>评委评分
（未精确）</t>
  </si>
  <si>
    <t>最终大众评分
（未精确）</t>
  </si>
  <si>
    <t>最终大众评分
（精确到0.1）</t>
  </si>
  <si>
    <t>最终得分
（未精确）</t>
  </si>
  <si>
    <t>最终得分
（精确到0.1）</t>
  </si>
  <si>
    <t>得分率</t>
  </si>
  <si>
    <t>排名</t>
  </si>
  <si>
    <t>最终得分</t>
  </si>
  <si>
    <t>数字1528君</t>
  </si>
  <si>
    <t>第二题</t>
  </si>
  <si>
    <t>有名氏</t>
  </si>
  <si>
    <t>第一题</t>
  </si>
  <si>
    <t xml:space="preserve">1-catch fish.smwl </t>
  </si>
  <si>
    <t>我懂你不懂的lz</t>
  </si>
  <si>
    <t>芝士未名</t>
  </si>
  <si>
    <t>2-永夜颂歌2.smwl</t>
  </si>
  <si>
    <t>玛丽的死对头</t>
  </si>
  <si>
    <t>超级玛丽迷01</t>
  </si>
  <si>
    <t>一只果果果果果</t>
  </si>
  <si>
    <t>3-Number Biscuit.smwl</t>
  </si>
  <si>
    <t>4-PipeLab.smwl</t>
  </si>
  <si>
    <t>5-Pipe Forest.smwl</t>
  </si>
  <si>
    <t>2026年第十五届MW杯热身赛评委评分明细表</t>
  </si>
  <si>
    <t>2026年第十五届MW杯热身赛大众评分明细表</t>
  </si>
  <si>
    <t>选手</t>
  </si>
  <si>
    <t>得体度</t>
  </si>
  <si>
    <t>美观度</t>
  </si>
  <si>
    <t>独特度</t>
  </si>
  <si>
    <t>思辨度</t>
  </si>
  <si>
    <t>完成度</t>
  </si>
  <si>
    <t>合理度</t>
  </si>
  <si>
    <t>有效度</t>
  </si>
  <si>
    <t>参与度</t>
  </si>
  <si>
    <t>耐玩度</t>
  </si>
  <si>
    <t>成就度</t>
  </si>
  <si>
    <t>加分项</t>
  </si>
  <si>
    <t>总分</t>
  </si>
  <si>
    <t>所属评委</t>
  </si>
  <si>
    <t>大众评分员</t>
  </si>
  <si>
    <t>欣赏性</t>
  </si>
  <si>
    <t>欣赏性
(换算×1.5)</t>
  </si>
  <si>
    <t>创新性</t>
  </si>
  <si>
    <t>创新性
(换算×1.5)</t>
  </si>
  <si>
    <t>设计性</t>
  </si>
  <si>
    <t>设计性
(换算×3)</t>
  </si>
  <si>
    <t>游戏性</t>
  </si>
  <si>
    <t>游戏性
(换算×4)</t>
  </si>
  <si>
    <t>附加分</t>
  </si>
  <si>
    <t>换算后总分</t>
  </si>
  <si>
    <t>s小s飞s侠s</t>
  </si>
  <si>
    <t>马里奥奥里马</t>
  </si>
  <si>
    <t>Fahlee</t>
  </si>
  <si>
    <t>绿色的糖果</t>
  </si>
  <si>
    <t>2026年第十五届MW杯资格赛赛况</t>
  </si>
  <si>
    <t>2026年第十五届MW杯资格赛积分榜</t>
  </si>
  <si>
    <t xml:space="preserve">最终得分
</t>
  </si>
  <si>
    <t>LLX奶油马里奥</t>
  </si>
  <si>
    <t>zqh——123</t>
  </si>
  <si>
    <t>1-zqh的资格赛关卡.smwl</t>
  </si>
  <si>
    <t>2-跳绳.smwl</t>
  </si>
  <si>
    <t>AngryStar6K</t>
  </si>
  <si>
    <t>3-Speedrun castle.smwl</t>
  </si>
  <si>
    <t>4-Level 4-10.smwl</t>
  </si>
  <si>
    <t>5-There is no CP.smwl</t>
  </si>
  <si>
    <t>6-资格赛-蘑菇聚会.smwl</t>
  </si>
  <si>
    <t>2026年第十五届MW杯资格赛大众评分明细表</t>
  </si>
  <si>
    <t>评分组</t>
  </si>
  <si>
    <t>扣分</t>
  </si>
  <si>
    <t>A</t>
  </si>
  <si>
    <t>B</t>
  </si>
  <si>
    <t>2026年第十五届MW杯正赛赛况</t>
  </si>
  <si>
    <t>2026年第十五届MW杯正赛积分榜</t>
  </si>
  <si>
    <t>是否选取</t>
  </si>
  <si>
    <t>最终得分
（最终大众评分精确到0.1）</t>
  </si>
  <si>
    <t>成绩</t>
  </si>
  <si>
    <t>H</t>
  </si>
  <si>
    <t>正赛/冠军</t>
  </si>
  <si>
    <t>正赛/亚军</t>
  </si>
  <si>
    <r>
      <rPr>
        <sz val="10"/>
        <rFont val="微软雅黑"/>
        <charset val="134"/>
      </rPr>
      <t>超级玛丽迷</t>
    </r>
    <r>
      <rPr>
        <sz val="10"/>
        <color rgb="FF444444"/>
        <rFont val="Helvetica"/>
        <charset val="134"/>
      </rPr>
      <t>01</t>
    </r>
  </si>
  <si>
    <t>A-The Wind Strom.smwl</t>
  </si>
  <si>
    <t>√</t>
  </si>
  <si>
    <t>D</t>
  </si>
  <si>
    <t>正赛/季军</t>
  </si>
  <si>
    <t xml:space="preserve"> A-Cave Trial.smwl</t>
  </si>
  <si>
    <t>G</t>
  </si>
  <si>
    <t>正赛/殿军</t>
  </si>
  <si>
    <t>—</t>
  </si>
  <si>
    <t>第三题</t>
  </si>
  <si>
    <t>E</t>
  </si>
  <si>
    <t>正赛/8强</t>
  </si>
  <si>
    <t>B-1-夏之旅.mp4.smwl</t>
  </si>
  <si>
    <t>×</t>
  </si>
  <si>
    <t>F</t>
  </si>
  <si>
    <t>B-2-情窦堵塞2.smwl</t>
  </si>
  <si>
    <t>C</t>
  </si>
  <si>
    <t>B-3-第八仙.smwl</t>
  </si>
  <si>
    <t>C-Rainbow.smwl</t>
  </si>
  <si>
    <t>C-无题.smwl</t>
  </si>
  <si>
    <t>D-Lament Rain.smwl</t>
  </si>
  <si>
    <t>D-Mundus evolvere.smwl</t>
  </si>
  <si>
    <t>E-C1-Power of god？？.smwl</t>
  </si>
  <si>
    <t>E-竹取物语.smwl</t>
  </si>
  <si>
    <t>F-雨夹雪.smwl</t>
  </si>
  <si>
    <t>F-No Marks Level.smwl</t>
  </si>
  <si>
    <t>F-反正必须传满.smwl</t>
  </si>
  <si>
    <t>G-Phototropism.smwl</t>
  </si>
  <si>
    <t>G-The Prestiging Tower.smwl</t>
  </si>
  <si>
    <t>G-Super Rarity Randomizer.smwl</t>
  </si>
  <si>
    <t>H-地宫仪式.smwl</t>
  </si>
  <si>
    <t>H-千灯映夜祭（优化后）.smwl</t>
  </si>
  <si>
    <t>2026年第十五届MW杯正赛大众评分明细表</t>
  </si>
  <si>
    <t>附加分
(换算×1.6)</t>
  </si>
  <si>
    <t>最低分</t>
  </si>
  <si>
    <t>最高分</t>
  </si>
  <si>
    <r>
      <rPr>
        <sz val="8"/>
        <rFont val="微软雅黑"/>
        <charset val="134"/>
      </rPr>
      <t>超级玛丽迷</t>
    </r>
    <r>
      <rPr>
        <sz val="8"/>
        <color rgb="FF444444"/>
        <rFont val="Helvetica"/>
        <charset val="134"/>
      </rPr>
      <t>01</t>
    </r>
  </si>
  <si>
    <t>A组</t>
  </si>
  <si>
    <t>无视我233</t>
  </si>
  <si>
    <t>B组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</si>
</sst>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%"/>
    <numFmt numFmtId="177" formatCode="0.00_ "/>
    <numFmt numFmtId="178" formatCode="[$-804]aaaa;@"/>
    <numFmt numFmtId="179" formatCode="0_ "/>
  </numFmts>
  <fonts count="40">
    <font>
      <sz val="11"/>
      <color theme="1"/>
      <name val="等线"/>
      <charset val="134"/>
      <scheme val="minor"/>
    </font>
    <font>
      <sz val="10"/>
      <color theme="1"/>
      <name val="微软雅黑"/>
      <charset val="134"/>
    </font>
    <font>
      <b/>
      <sz val="8"/>
      <color theme="1"/>
      <name val="微软雅黑"/>
      <charset val="134"/>
    </font>
    <font>
      <b/>
      <sz val="8"/>
      <name val="微软雅黑"/>
      <charset val="134"/>
    </font>
    <font>
      <sz val="8"/>
      <name val="微软雅黑"/>
      <charset val="134"/>
    </font>
    <font>
      <sz val="8"/>
      <color theme="1"/>
      <name val="微软雅黑"/>
      <charset val="134"/>
    </font>
    <font>
      <b/>
      <sz val="10"/>
      <color theme="1"/>
      <name val="微软雅黑"/>
      <charset val="134"/>
    </font>
    <font>
      <b/>
      <sz val="10"/>
      <name val="微软雅黑"/>
      <charset val="134"/>
    </font>
    <font>
      <sz val="10"/>
      <name val="微软雅黑"/>
      <charset val="134"/>
    </font>
    <font>
      <sz val="10"/>
      <color rgb="FF0000FF"/>
      <name val="微软雅黑"/>
      <charset val="134"/>
    </font>
    <font>
      <sz val="8"/>
      <color theme="1"/>
      <name val="等线"/>
      <charset val="134"/>
      <scheme val="minor"/>
    </font>
    <font>
      <sz val="9"/>
      <color theme="1"/>
      <name val="微软雅黑"/>
      <charset val="134"/>
    </font>
    <font>
      <sz val="9"/>
      <color theme="1"/>
      <name val="等线"/>
      <charset val="134"/>
      <scheme val="minor"/>
    </font>
    <font>
      <sz val="9"/>
      <name val="微软雅黑"/>
      <charset val="134"/>
    </font>
    <font>
      <sz val="12"/>
      <name val="宋体"/>
      <charset val="134"/>
    </font>
    <font>
      <sz val="12"/>
      <color theme="1"/>
      <name val="微软雅黑"/>
      <charset val="134"/>
    </font>
    <font>
      <b/>
      <sz val="12"/>
      <color rgb="FF202122"/>
      <name val="微软雅黑"/>
      <charset val="134"/>
    </font>
    <font>
      <sz val="12"/>
      <color rgb="FF202122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Calibri"/>
      <charset val="134"/>
    </font>
    <font>
      <sz val="10"/>
      <color rgb="FF444444"/>
      <name val="Helvetica"/>
      <charset val="134"/>
    </font>
    <font>
      <sz val="8"/>
      <color rgb="FF444444"/>
      <name val="Helvetic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7" fillId="4" borderId="13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14" fillId="0" borderId="0"/>
    <xf numFmtId="0" fontId="37" fillId="0" borderId="0"/>
  </cellStyleXfs>
  <cellXfs count="7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 wrapText="1"/>
    </xf>
    <xf numFmtId="0" fontId="3" fillId="0" borderId="1" xfId="50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1" fillId="0" borderId="0" xfId="0" applyNumberFormat="1" applyFont="1">
      <alignment vertical="center"/>
    </xf>
    <xf numFmtId="0" fontId="4" fillId="0" borderId="1" xfId="49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NumberFormat="1" applyFont="1">
      <alignment vertical="center"/>
    </xf>
    <xf numFmtId="0" fontId="4" fillId="0" borderId="1" xfId="49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 wrapText="1"/>
    </xf>
    <xf numFmtId="176" fontId="7" fillId="0" borderId="1" xfId="49" applyNumberFormat="1" applyFont="1" applyBorder="1" applyAlignment="1">
      <alignment horizontal="center" vertical="center" wrapText="1"/>
    </xf>
    <xf numFmtId="176" fontId="7" fillId="0" borderId="2" xfId="49" applyNumberFormat="1" applyFont="1" applyBorder="1" applyAlignment="1">
      <alignment horizontal="center" vertical="center" wrapText="1"/>
    </xf>
    <xf numFmtId="176" fontId="7" fillId="0" borderId="1" xfId="49" applyNumberFormat="1" applyFont="1" applyBorder="1" applyAlignment="1">
      <alignment horizontal="center" vertical="center"/>
    </xf>
    <xf numFmtId="176" fontId="7" fillId="0" borderId="3" xfId="49" applyNumberFormat="1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 vertical="center"/>
    </xf>
    <xf numFmtId="0" fontId="8" fillId="0" borderId="1" xfId="49" applyNumberFormat="1" applyFont="1" applyBorder="1" applyAlignment="1">
      <alignment horizontal="center" vertical="center"/>
    </xf>
    <xf numFmtId="176" fontId="7" fillId="0" borderId="4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horizontal="center" vertical="center"/>
    </xf>
    <xf numFmtId="0" fontId="9" fillId="0" borderId="1" xfId="49" applyNumberFormat="1" applyFont="1" applyBorder="1" applyAlignment="1">
      <alignment horizontal="center" vertical="center"/>
    </xf>
    <xf numFmtId="176" fontId="9" fillId="0" borderId="1" xfId="49" applyNumberFormat="1" applyFont="1" applyBorder="1" applyAlignment="1">
      <alignment horizontal="center" vertical="center"/>
    </xf>
    <xf numFmtId="0" fontId="8" fillId="0" borderId="2" xfId="49" applyNumberFormat="1" applyFont="1" applyBorder="1" applyAlignment="1">
      <alignment horizontal="center" vertical="center"/>
    </xf>
    <xf numFmtId="0" fontId="8" fillId="0" borderId="2" xfId="49" applyFont="1" applyBorder="1" applyAlignment="1">
      <alignment horizontal="center" vertical="center"/>
    </xf>
    <xf numFmtId="0" fontId="8" fillId="0" borderId="3" xfId="49" applyNumberFormat="1" applyFont="1" applyBorder="1" applyAlignment="1">
      <alignment horizontal="center" vertical="center"/>
    </xf>
    <xf numFmtId="0" fontId="8" fillId="0" borderId="3" xfId="49" applyFont="1" applyBorder="1" applyAlignment="1">
      <alignment horizontal="center" vertical="center"/>
    </xf>
    <xf numFmtId="0" fontId="8" fillId="0" borderId="4" xfId="49" applyNumberFormat="1" applyFont="1" applyBorder="1" applyAlignment="1">
      <alignment horizontal="center" vertical="center"/>
    </xf>
    <xf numFmtId="0" fontId="8" fillId="0" borderId="4" xfId="49" applyFont="1" applyBorder="1" applyAlignment="1">
      <alignment horizontal="center" vertical="center"/>
    </xf>
    <xf numFmtId="176" fontId="8" fillId="0" borderId="1" xfId="49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7" fillId="0" borderId="5" xfId="49" applyFont="1" applyBorder="1" applyAlignment="1">
      <alignment horizontal="center" vertical="center"/>
    </xf>
    <xf numFmtId="0" fontId="7" fillId="0" borderId="6" xfId="49" applyFont="1" applyBorder="1" applyAlignment="1">
      <alignment horizontal="center" vertical="center"/>
    </xf>
    <xf numFmtId="0" fontId="7" fillId="0" borderId="7" xfId="49" applyFont="1" applyBorder="1" applyAlignment="1">
      <alignment horizontal="center" vertical="center"/>
    </xf>
    <xf numFmtId="177" fontId="8" fillId="0" borderId="1" xfId="49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1" xfId="50" applyFont="1" applyBorder="1" applyAlignment="1">
      <alignment horizontal="center" vertical="center"/>
    </xf>
    <xf numFmtId="0" fontId="13" fillId="0" borderId="1" xfId="50" applyFont="1" applyBorder="1" applyAlignment="1">
      <alignment horizontal="center" vertical="center" wrapText="1"/>
    </xf>
    <xf numFmtId="0" fontId="13" fillId="0" borderId="1" xfId="49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2" xfId="49" applyFont="1" applyBorder="1" applyAlignment="1">
      <alignment horizontal="center" vertical="center"/>
    </xf>
    <xf numFmtId="0" fontId="13" fillId="0" borderId="3" xfId="49" applyFont="1" applyBorder="1" applyAlignment="1">
      <alignment horizontal="center" vertical="center"/>
    </xf>
    <xf numFmtId="0" fontId="13" fillId="0" borderId="4" xfId="49" applyFont="1" applyBorder="1" applyAlignment="1">
      <alignment horizontal="center" vertical="center"/>
    </xf>
    <xf numFmtId="0" fontId="14" fillId="0" borderId="0" xfId="49"/>
    <xf numFmtId="0" fontId="14" fillId="0" borderId="0" xfId="49" applyAlignment="1">
      <alignment horizontal="center"/>
    </xf>
    <xf numFmtId="176" fontId="14" fillId="0" borderId="0" xfId="49" applyNumberFormat="1"/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2" fontId="17" fillId="0" borderId="1" xfId="0" applyNumberFormat="1" applyFont="1" applyBorder="1" applyAlignment="1">
      <alignment horizontal="center" vertical="center" wrapText="1"/>
    </xf>
    <xf numFmtId="178" fontId="17" fillId="0" borderId="1" xfId="0" applyNumberFormat="1" applyFont="1" applyBorder="1" applyAlignment="1">
      <alignment horizontal="center" vertical="center" wrapText="1"/>
    </xf>
    <xf numFmtId="179" fontId="17" fillId="0" borderId="1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theme="0" tint="-0.35"/>
        </patternFill>
      </fill>
    </dxf>
  </dxf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H14"/>
  <sheetViews>
    <sheetView workbookViewId="0">
      <selection activeCell="F18" sqref="F18"/>
    </sheetView>
  </sheetViews>
  <sheetFormatPr defaultColWidth="9" defaultRowHeight="14.25" outlineLevelCol="7"/>
  <cols>
    <col min="2" max="2" width="8.875" customWidth="1"/>
    <col min="3" max="3" width="16.625" customWidth="1"/>
    <col min="4" max="4" width="17.375" customWidth="1"/>
    <col min="5" max="5" width="7.375" customWidth="1"/>
    <col min="6" max="6" width="17.375" customWidth="1"/>
    <col min="7" max="7" width="7.375" customWidth="1"/>
    <col min="8" max="8" width="4.875" customWidth="1"/>
  </cols>
  <sheetData>
    <row r="2" customHeight="1" spans="2:8">
      <c r="B2" s="68"/>
      <c r="C2" s="68"/>
      <c r="D2" s="68"/>
      <c r="E2" s="68"/>
      <c r="F2" s="68"/>
      <c r="G2" s="68"/>
    </row>
    <row r="3" ht="18" spans="2:8">
      <c r="B3" s="69" t="s">
        <v>0</v>
      </c>
      <c r="C3" s="69"/>
      <c r="D3" s="69"/>
      <c r="E3" s="69"/>
      <c r="F3" s="69"/>
      <c r="G3" s="69"/>
      <c r="H3" s="69"/>
    </row>
    <row r="4" customHeight="1" spans="2:8">
      <c r="B4" s="69" t="s">
        <v>1</v>
      </c>
      <c r="C4" s="69" t="s">
        <v>2</v>
      </c>
      <c r="D4" s="69" t="s">
        <v>3</v>
      </c>
      <c r="E4" s="69" t="s">
        <v>4</v>
      </c>
      <c r="F4" s="69" t="s">
        <v>5</v>
      </c>
      <c r="G4" s="69" t="s">
        <v>4</v>
      </c>
      <c r="H4" s="69" t="s">
        <v>6</v>
      </c>
    </row>
    <row r="5" ht="17.25" spans="2:8">
      <c r="B5" s="70" t="s">
        <v>7</v>
      </c>
      <c r="C5" s="70" t="s">
        <v>8</v>
      </c>
      <c r="D5" s="71">
        <v>46059.8333333333</v>
      </c>
      <c r="E5" s="72">
        <v>46059.8333333333</v>
      </c>
      <c r="F5" s="71">
        <v>46073.9166666667</v>
      </c>
      <c r="G5" s="72">
        <v>46059.8333333333</v>
      </c>
      <c r="H5" s="73">
        <f t="shared" ref="H5:H11" si="0">F5-D5</f>
        <v>14.0833333334012</v>
      </c>
    </row>
    <row r="6" ht="17.25" spans="2:8">
      <c r="B6" s="70"/>
      <c r="C6" s="70" t="s">
        <v>9</v>
      </c>
      <c r="D6" s="71">
        <v>46059.8333333333</v>
      </c>
      <c r="E6" s="72">
        <v>46059.8333333333</v>
      </c>
      <c r="F6" s="71">
        <v>46081.9166666667</v>
      </c>
      <c r="G6" s="72">
        <v>46059.8333333333</v>
      </c>
      <c r="H6" s="73">
        <f t="shared" si="0"/>
        <v>22.0833333334012</v>
      </c>
    </row>
    <row r="7" ht="17.25" spans="2:8">
      <c r="B7" s="70"/>
      <c r="C7" s="70" t="s">
        <v>10</v>
      </c>
      <c r="D7" s="71">
        <v>46073.9166666667</v>
      </c>
      <c r="E7" s="72">
        <v>46073.9166666667</v>
      </c>
      <c r="F7" s="71">
        <v>46081.9166666667</v>
      </c>
      <c r="G7" s="72">
        <v>46081.9166666667</v>
      </c>
      <c r="H7" s="73">
        <f t="shared" si="0"/>
        <v>8</v>
      </c>
    </row>
    <row r="8" ht="17.25" spans="2:8">
      <c r="B8" s="70" t="s">
        <v>11</v>
      </c>
      <c r="C8" s="70" t="s">
        <v>8</v>
      </c>
      <c r="D8" s="71">
        <v>46206.8333333333</v>
      </c>
      <c r="E8" s="72">
        <f>D8</f>
        <v>46206.8333333333</v>
      </c>
      <c r="F8" s="71">
        <v>46215.9166666667</v>
      </c>
      <c r="G8" s="72">
        <f>F8</f>
        <v>46215.9166666667</v>
      </c>
      <c r="H8" s="73">
        <f t="shared" si="0"/>
        <v>9.08333333340124</v>
      </c>
    </row>
    <row r="9" ht="17.25" spans="2:8">
      <c r="B9" s="70"/>
      <c r="C9" s="70" t="s">
        <v>10</v>
      </c>
      <c r="D9" s="71">
        <v>46215.9166666667</v>
      </c>
      <c r="E9" s="72">
        <f>D9</f>
        <v>46215.9166666667</v>
      </c>
      <c r="F9" s="71">
        <v>46221.9166666667</v>
      </c>
      <c r="G9" s="72">
        <f>F9</f>
        <v>46221.9166666667</v>
      </c>
      <c r="H9" s="73">
        <f t="shared" si="0"/>
        <v>6</v>
      </c>
    </row>
    <row r="10" ht="17.25" spans="2:8">
      <c r="B10" s="70" t="s">
        <v>12</v>
      </c>
      <c r="C10" s="70"/>
      <c r="D10" s="71">
        <f>D8</f>
        <v>46206.8333333333</v>
      </c>
      <c r="E10" s="72">
        <f>D10</f>
        <v>46206.8333333333</v>
      </c>
      <c r="F10" s="71">
        <f>D11-0.16666</f>
        <v>46222.6666733333</v>
      </c>
      <c r="G10" s="72">
        <f>F10</f>
        <v>46222.6666733333</v>
      </c>
      <c r="H10" s="73">
        <f t="shared" si="0"/>
        <v>15.8333399999974</v>
      </c>
    </row>
    <row r="11" ht="17.25" spans="2:8">
      <c r="B11" s="70" t="s">
        <v>13</v>
      </c>
      <c r="C11" s="70" t="s">
        <v>8</v>
      </c>
      <c r="D11" s="71">
        <v>46222.8333333333</v>
      </c>
      <c r="E11" s="72">
        <f>D11</f>
        <v>46222.8333333333</v>
      </c>
      <c r="F11" s="71">
        <v>46241.9166666667</v>
      </c>
      <c r="G11" s="72">
        <f>F11</f>
        <v>46241.9166666667</v>
      </c>
      <c r="H11" s="73">
        <f t="shared" si="0"/>
        <v>19.0833333334012</v>
      </c>
    </row>
    <row r="12" ht="17.25" spans="2:8">
      <c r="B12" s="70"/>
      <c r="C12" s="70" t="s">
        <v>14</v>
      </c>
      <c r="D12" s="71">
        <v>46232.9166666667</v>
      </c>
      <c r="E12" s="72">
        <v>46232.9166666667</v>
      </c>
      <c r="F12" s="74"/>
      <c r="G12" s="74"/>
      <c r="H12" s="74"/>
    </row>
    <row r="13" ht="17.25" spans="2:8">
      <c r="B13" s="70"/>
      <c r="C13" s="70" t="s">
        <v>15</v>
      </c>
      <c r="D13" s="71">
        <v>46241.9166666667</v>
      </c>
      <c r="E13" s="72">
        <v>46241.9166666667</v>
      </c>
      <c r="F13" s="74"/>
      <c r="G13" s="74"/>
      <c r="H13" s="74"/>
    </row>
    <row r="14" ht="17.25" spans="2:8">
      <c r="B14" s="70"/>
      <c r="C14" s="70" t="s">
        <v>10</v>
      </c>
      <c r="D14" s="71">
        <v>46241.9166666667</v>
      </c>
      <c r="E14" s="72">
        <f>D14</f>
        <v>46241.9166666667</v>
      </c>
      <c r="F14" s="71">
        <v>46249.9166666667</v>
      </c>
      <c r="G14" s="72">
        <f>F14</f>
        <v>46249.9166666667</v>
      </c>
      <c r="H14" s="73">
        <f>F14-D14</f>
        <v>8</v>
      </c>
    </row>
  </sheetData>
  <mergeCells count="6">
    <mergeCell ref="B3:H3"/>
    <mergeCell ref="B10:C10"/>
    <mergeCell ref="B5:B7"/>
    <mergeCell ref="B8:B9"/>
    <mergeCell ref="B11:B14"/>
    <mergeCell ref="F12:H1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XEW10"/>
  <sheetViews>
    <sheetView workbookViewId="0">
      <selection activeCell="D6" sqref="C6:D10"/>
    </sheetView>
  </sheetViews>
  <sheetFormatPr defaultColWidth="9" defaultRowHeight="14.25"/>
  <cols>
    <col min="1" max="1" width="9" style="65"/>
    <col min="2" max="2" width="6.25" style="65" customWidth="1"/>
    <col min="3" max="3" width="13.125" style="65" customWidth="1"/>
    <col min="4" max="4" width="4.375" style="65" customWidth="1"/>
    <col min="5" max="5" width="20.25" style="65" customWidth="1"/>
    <col min="6" max="6" width="6.25" style="65" customWidth="1"/>
    <col min="7" max="7" width="12.5" style="66" customWidth="1"/>
    <col min="8" max="8" width="8.75" style="65" customWidth="1"/>
    <col min="9" max="9" width="10.375" style="65" customWidth="1"/>
    <col min="10" max="10" width="11.25" style="65" customWidth="1"/>
    <col min="11" max="11" width="8.75" style="65" customWidth="1"/>
    <col min="12" max="12" width="11.25" style="65" customWidth="1"/>
    <col min="13" max="13" width="8.25" style="67" customWidth="1"/>
    <col min="14" max="14" width="3.875" style="65" customWidth="1"/>
    <col min="15" max="15" width="9" style="65"/>
    <col min="16" max="16" width="6.25" style="65" customWidth="1"/>
    <col min="17" max="17" width="13.125" style="65" customWidth="1"/>
    <col min="18" max="18" width="6.25" style="65" customWidth="1"/>
    <col min="19" max="19" width="7.875" style="65" customWidth="1"/>
    <col min="20" max="20" width="4.625" style="65" customWidth="1"/>
    <col min="21" max="16377" width="9" style="65"/>
  </cols>
  <sheetData>
    <row r="2" ht="16.5" spans="2:20 16374:16377">
      <c r="B2" s="50" t="s">
        <v>16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P2" s="22" t="s">
        <v>17</v>
      </c>
      <c r="Q2" s="22"/>
      <c r="R2" s="22"/>
      <c r="S2" s="22"/>
      <c r="T2" s="22"/>
    </row>
    <row r="3" ht="16.5" spans="2:20 16374:16377">
      <c r="B3" s="22" t="s">
        <v>18</v>
      </c>
      <c r="C3" s="22" t="s">
        <v>19</v>
      </c>
      <c r="D3" s="23" t="s">
        <v>20</v>
      </c>
      <c r="E3" s="22" t="s">
        <v>21</v>
      </c>
      <c r="F3" s="22" t="s">
        <v>22</v>
      </c>
      <c r="G3" s="22" t="s">
        <v>23</v>
      </c>
      <c r="H3" s="23" t="s">
        <v>24</v>
      </c>
      <c r="I3" s="23" t="s">
        <v>25</v>
      </c>
      <c r="J3" s="23" t="s">
        <v>26</v>
      </c>
      <c r="K3" s="23" t="s">
        <v>27</v>
      </c>
      <c r="L3" s="23" t="s">
        <v>28</v>
      </c>
      <c r="M3" s="24" t="s">
        <v>29</v>
      </c>
      <c r="N3" s="23" t="s">
        <v>30</v>
      </c>
      <c r="P3" s="22" t="s">
        <v>18</v>
      </c>
      <c r="Q3" s="22" t="s">
        <v>19</v>
      </c>
      <c r="R3" s="22" t="s">
        <v>22</v>
      </c>
      <c r="S3" s="22" t="s">
        <v>31</v>
      </c>
      <c r="T3" s="22" t="s">
        <v>30</v>
      </c>
      <c r="XET3"/>
      <c r="XEU3"/>
      <c r="XEV3"/>
      <c r="XEW3"/>
    </row>
    <row r="4" ht="16.5" spans="2:20 16374:16377"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6"/>
      <c r="N4" s="22"/>
      <c r="P4" s="28">
        <v>1</v>
      </c>
      <c r="Q4" s="28" t="s">
        <v>32</v>
      </c>
      <c r="R4" s="28" t="s">
        <v>33</v>
      </c>
      <c r="S4" s="28">
        <v>94.9</v>
      </c>
      <c r="T4" s="28">
        <f>RANK(S4,S$4:S$8,0)</f>
        <v>1</v>
      </c>
      <c r="XET4"/>
      <c r="XEU4"/>
      <c r="XEV4"/>
      <c r="XEW4"/>
    </row>
    <row r="5" ht="16.5" spans="2:20 16374:16377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6"/>
      <c r="N5" s="22"/>
      <c r="P5" s="28">
        <v>2</v>
      </c>
      <c r="Q5" s="28" t="s">
        <v>34</v>
      </c>
      <c r="R5" s="28" t="s">
        <v>35</v>
      </c>
      <c r="S5" s="28">
        <v>90.6</v>
      </c>
      <c r="T5" s="28">
        <f>RANK(S5,S$4:S$8,0)</f>
        <v>2</v>
      </c>
      <c r="XET5"/>
      <c r="XEU5"/>
      <c r="XEV5"/>
      <c r="XEW5"/>
    </row>
    <row r="6" ht="16.5" spans="2:20 16374:16377">
      <c r="B6" s="28">
        <v>1</v>
      </c>
      <c r="C6" s="28" t="s">
        <v>32</v>
      </c>
      <c r="D6" s="28">
        <v>5</v>
      </c>
      <c r="E6" s="28" t="s">
        <v>36</v>
      </c>
      <c r="F6" s="28" t="s">
        <v>33</v>
      </c>
      <c r="G6" s="28" t="s">
        <v>37</v>
      </c>
      <c r="H6" s="28">
        <v>95</v>
      </c>
      <c r="I6" s="28">
        <v>94.5</v>
      </c>
      <c r="J6" s="28">
        <f>ROUND(I6,1)</f>
        <v>94.5</v>
      </c>
      <c r="K6" s="28">
        <f>H6*0.75+J6*0.25</f>
        <v>94.875</v>
      </c>
      <c r="L6" s="28">
        <v>94.9</v>
      </c>
      <c r="M6" s="40">
        <f>L6/105</f>
        <v>0.903809523809524</v>
      </c>
      <c r="N6" s="28">
        <f>RANK(L6,L$6:L$10,0)</f>
        <v>1</v>
      </c>
      <c r="P6" s="28">
        <v>4</v>
      </c>
      <c r="Q6" s="28" t="s">
        <v>38</v>
      </c>
      <c r="R6" s="28" t="s">
        <v>35</v>
      </c>
      <c r="S6" s="28">
        <v>89.5</v>
      </c>
      <c r="T6" s="28">
        <f>RANK(S6,S$4:S$8,0)</f>
        <v>3</v>
      </c>
      <c r="XET6"/>
      <c r="XEU6"/>
      <c r="XEV6"/>
      <c r="XEW6"/>
    </row>
    <row r="7" ht="16.5" spans="2:20 16374:16377">
      <c r="B7" s="28">
        <v>2</v>
      </c>
      <c r="C7" s="28" t="s">
        <v>34</v>
      </c>
      <c r="D7" s="28">
        <v>181</v>
      </c>
      <c r="E7" s="28" t="s">
        <v>39</v>
      </c>
      <c r="F7" s="28" t="s">
        <v>35</v>
      </c>
      <c r="G7" s="28" t="s">
        <v>40</v>
      </c>
      <c r="H7" s="28">
        <v>93.5</v>
      </c>
      <c r="I7" s="28">
        <v>81.75</v>
      </c>
      <c r="J7" s="28">
        <f>ROUND(I7,1)</f>
        <v>81.8</v>
      </c>
      <c r="K7" s="28">
        <f>H7*0.75+J7*0.25</f>
        <v>90.575</v>
      </c>
      <c r="L7" s="28">
        <v>90.6</v>
      </c>
      <c r="M7" s="40">
        <f>L7/105</f>
        <v>0.862857142857143</v>
      </c>
      <c r="N7" s="28">
        <f>RANK(L7,L$6:L$10,0)</f>
        <v>2</v>
      </c>
      <c r="P7" s="28">
        <v>5</v>
      </c>
      <c r="Q7" s="28" t="s">
        <v>41</v>
      </c>
      <c r="R7" s="28" t="s">
        <v>35</v>
      </c>
      <c r="S7" s="28">
        <v>83.8</v>
      </c>
      <c r="T7" s="28">
        <f>RANK(S7,S$4:S$8,0)</f>
        <v>4</v>
      </c>
      <c r="XET7"/>
      <c r="XEU7"/>
      <c r="XEV7"/>
      <c r="XEW7"/>
    </row>
    <row r="8" ht="16.5" spans="2:20 16374:16377">
      <c r="B8" s="28">
        <v>3</v>
      </c>
      <c r="C8" s="28" t="s">
        <v>42</v>
      </c>
      <c r="D8" s="28">
        <v>13</v>
      </c>
      <c r="E8" s="28" t="s">
        <v>43</v>
      </c>
      <c r="F8" s="28" t="s">
        <v>35</v>
      </c>
      <c r="G8" s="28" t="s">
        <v>37</v>
      </c>
      <c r="H8" s="28">
        <v>70</v>
      </c>
      <c r="I8" s="28">
        <v>67.9</v>
      </c>
      <c r="J8" s="28">
        <f>ROUND(I8,1)</f>
        <v>67.9</v>
      </c>
      <c r="K8" s="28">
        <f>H8*0.75+J8*0.25</f>
        <v>69.475</v>
      </c>
      <c r="L8" s="28">
        <v>69.5</v>
      </c>
      <c r="M8" s="40">
        <f>L8/105</f>
        <v>0.661904761904762</v>
      </c>
      <c r="N8" s="28">
        <f>RANK(L8,L$6:L$10,0)</f>
        <v>5</v>
      </c>
      <c r="P8" s="28">
        <v>3</v>
      </c>
      <c r="Q8" s="28" t="s">
        <v>42</v>
      </c>
      <c r="R8" s="28" t="s">
        <v>35</v>
      </c>
      <c r="S8" s="28">
        <v>69.5</v>
      </c>
      <c r="T8" s="28">
        <f>RANK(S8,S$4:S$8,0)</f>
        <v>5</v>
      </c>
      <c r="XET8"/>
      <c r="XEU8"/>
      <c r="XEV8"/>
      <c r="XEW8"/>
    </row>
    <row r="9" ht="16.5" spans="2:20 16374:16377">
      <c r="B9" s="28">
        <v>4</v>
      </c>
      <c r="C9" s="28" t="s">
        <v>38</v>
      </c>
      <c r="D9" s="28">
        <v>537</v>
      </c>
      <c r="E9" s="28" t="s">
        <v>44</v>
      </c>
      <c r="F9" s="28" t="s">
        <v>35</v>
      </c>
      <c r="G9" s="28" t="s">
        <v>40</v>
      </c>
      <c r="H9" s="28">
        <v>92.6</v>
      </c>
      <c r="I9" s="28">
        <v>80.13</v>
      </c>
      <c r="J9" s="28">
        <f>ROUND(I9,1)</f>
        <v>80.1</v>
      </c>
      <c r="K9" s="28">
        <f>H9*0.75+J9*0.25</f>
        <v>89.475</v>
      </c>
      <c r="L9" s="28">
        <v>89.5</v>
      </c>
      <c r="M9" s="40">
        <f>L9/105</f>
        <v>0.852380952380952</v>
      </c>
      <c r="N9" s="28">
        <f>RANK(L9,L$6:L$10,0)</f>
        <v>3</v>
      </c>
      <c r="XET9"/>
      <c r="XEU9"/>
      <c r="XEV9"/>
      <c r="XEW9"/>
    </row>
    <row r="10" ht="16.5" spans="2:20 16374:16377">
      <c r="B10" s="28">
        <v>5</v>
      </c>
      <c r="C10" s="28" t="s">
        <v>41</v>
      </c>
      <c r="D10" s="28">
        <v>158</v>
      </c>
      <c r="E10" s="28" t="s">
        <v>45</v>
      </c>
      <c r="F10" s="28" t="s">
        <v>35</v>
      </c>
      <c r="G10" s="28" t="s">
        <v>37</v>
      </c>
      <c r="H10" s="28">
        <v>85</v>
      </c>
      <c r="I10" s="28">
        <v>80</v>
      </c>
      <c r="J10" s="28">
        <f>ROUND(I10,1)</f>
        <v>80</v>
      </c>
      <c r="K10" s="28">
        <f>H10*0.75+J10*0.25</f>
        <v>83.75</v>
      </c>
      <c r="L10" s="28">
        <v>83.8</v>
      </c>
      <c r="M10" s="40">
        <f>L10/105</f>
        <v>0.798095238095238</v>
      </c>
      <c r="N10" s="28">
        <f>RANK(L10,L$6:L$10,0)</f>
        <v>4</v>
      </c>
      <c r="XET10"/>
      <c r="XEU10"/>
      <c r="XEV10"/>
      <c r="XEW10"/>
    </row>
  </sheetData>
  <mergeCells count="15">
    <mergeCell ref="B2:N2"/>
    <mergeCell ref="P2:T2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</mergeCells>
  <pageMargins left="0.75" right="0.75" top="1" bottom="1" header="0.5" footer="0.5"/>
  <pageSetup paperSize="9" orientation="portrait" horizontalDpi="2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AG34"/>
  <sheetViews>
    <sheetView workbookViewId="0">
      <selection activeCell="I13" sqref="I13"/>
    </sheetView>
  </sheetViews>
  <sheetFormatPr defaultColWidth="9" defaultRowHeight="14.25"/>
  <cols>
    <col min="2" max="2" width="5.875" customWidth="1"/>
    <col min="3" max="3" width="12.125" customWidth="1"/>
    <col min="4" max="4" width="5.875" customWidth="1"/>
    <col min="5" max="5" width="11.625" customWidth="1"/>
    <col min="6" max="16" width="5.875" customWidth="1"/>
    <col min="17" max="17" width="4.875" customWidth="1"/>
    <col min="19" max="19" width="5.875" customWidth="1"/>
    <col min="20" max="20" width="12.125" customWidth="1"/>
    <col min="21" max="21" width="5.875" customWidth="1"/>
    <col min="22" max="22" width="11.625" customWidth="1"/>
    <col min="23" max="23" width="10.375" customWidth="1"/>
    <col min="24" max="24" width="5.875" customWidth="1"/>
    <col min="25" max="25" width="7.875" customWidth="1"/>
    <col min="26" max="26" width="5.875" customWidth="1"/>
    <col min="27" max="27" width="7.875" customWidth="1"/>
    <col min="28" max="28" width="5.875" customWidth="1"/>
    <col min="29" max="29" width="6.625" customWidth="1"/>
    <col min="30" max="30" width="5.875" customWidth="1"/>
    <col min="31" max="31" width="6.625" customWidth="1"/>
    <col min="32" max="32" width="5.875" customWidth="1"/>
    <col min="33" max="33" width="8.875" customWidth="1"/>
  </cols>
  <sheetData>
    <row r="2" spans="2:33">
      <c r="B2" s="54" t="s">
        <v>46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6"/>
      <c r="R2" s="57"/>
      <c r="S2" s="54" t="s">
        <v>47</v>
      </c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6"/>
    </row>
    <row r="3" ht="28.5" spans="2:33">
      <c r="B3" s="58" t="s">
        <v>18</v>
      </c>
      <c r="C3" s="58" t="s">
        <v>48</v>
      </c>
      <c r="D3" s="58" t="s">
        <v>22</v>
      </c>
      <c r="E3" s="58" t="s">
        <v>23</v>
      </c>
      <c r="F3" s="58" t="s">
        <v>49</v>
      </c>
      <c r="G3" s="58" t="s">
        <v>50</v>
      </c>
      <c r="H3" s="58" t="s">
        <v>51</v>
      </c>
      <c r="I3" s="58" t="s">
        <v>52</v>
      </c>
      <c r="J3" s="58" t="s">
        <v>53</v>
      </c>
      <c r="K3" s="58" t="s">
        <v>54</v>
      </c>
      <c r="L3" s="58" t="s">
        <v>55</v>
      </c>
      <c r="M3" s="58" t="s">
        <v>56</v>
      </c>
      <c r="N3" s="58" t="s">
        <v>57</v>
      </c>
      <c r="O3" s="58" t="s">
        <v>58</v>
      </c>
      <c r="P3" s="58" t="s">
        <v>59</v>
      </c>
      <c r="Q3" s="58" t="s">
        <v>60</v>
      </c>
      <c r="R3" s="57"/>
      <c r="S3" s="58" t="s">
        <v>18</v>
      </c>
      <c r="T3" s="58" t="s">
        <v>48</v>
      </c>
      <c r="U3" s="58" t="s">
        <v>22</v>
      </c>
      <c r="V3" s="58" t="s">
        <v>61</v>
      </c>
      <c r="W3" s="58" t="s">
        <v>62</v>
      </c>
      <c r="X3" s="58" t="s">
        <v>63</v>
      </c>
      <c r="Y3" s="59" t="s">
        <v>64</v>
      </c>
      <c r="Z3" s="58" t="s">
        <v>65</v>
      </c>
      <c r="AA3" s="59" t="s">
        <v>66</v>
      </c>
      <c r="AB3" s="58" t="s">
        <v>67</v>
      </c>
      <c r="AC3" s="59" t="s">
        <v>68</v>
      </c>
      <c r="AD3" s="58" t="s">
        <v>69</v>
      </c>
      <c r="AE3" s="59" t="s">
        <v>70</v>
      </c>
      <c r="AF3" s="58" t="s">
        <v>71</v>
      </c>
      <c r="AG3" s="58" t="s">
        <v>72</v>
      </c>
    </row>
    <row r="4" spans="2:33">
      <c r="B4" s="60">
        <v>1</v>
      </c>
      <c r="C4" s="60" t="s">
        <v>32</v>
      </c>
      <c r="D4" s="60" t="s">
        <v>33</v>
      </c>
      <c r="E4" s="60" t="s">
        <v>37</v>
      </c>
      <c r="F4" s="58">
        <v>10</v>
      </c>
      <c r="G4" s="58">
        <v>3.5</v>
      </c>
      <c r="H4" s="58">
        <v>10</v>
      </c>
      <c r="I4" s="58">
        <v>4</v>
      </c>
      <c r="J4" s="58">
        <v>9.5</v>
      </c>
      <c r="K4" s="58">
        <v>8.5</v>
      </c>
      <c r="L4" s="58">
        <v>9</v>
      </c>
      <c r="M4" s="58">
        <v>19.5</v>
      </c>
      <c r="N4" s="58">
        <v>8.5</v>
      </c>
      <c r="O4" s="58">
        <v>9</v>
      </c>
      <c r="P4" s="58">
        <v>3.5</v>
      </c>
      <c r="Q4" s="58">
        <f>SUM(F4:P4)</f>
        <v>95</v>
      </c>
      <c r="R4" s="57"/>
      <c r="S4" s="60">
        <v>1</v>
      </c>
      <c r="T4" s="60" t="s">
        <v>32</v>
      </c>
      <c r="U4" s="60" t="s">
        <v>33</v>
      </c>
      <c r="V4" s="60" t="s">
        <v>37</v>
      </c>
      <c r="W4" s="61" t="s">
        <v>73</v>
      </c>
      <c r="X4" s="61">
        <v>10</v>
      </c>
      <c r="Y4" s="61">
        <f>X4*1.5</f>
        <v>15</v>
      </c>
      <c r="Z4" s="61">
        <v>10</v>
      </c>
      <c r="AA4" s="61">
        <f>Z4*1.5</f>
        <v>15</v>
      </c>
      <c r="AB4" s="61">
        <v>10</v>
      </c>
      <c r="AC4" s="61">
        <f>AB4*3</f>
        <v>30</v>
      </c>
      <c r="AD4" s="61">
        <v>9</v>
      </c>
      <c r="AE4" s="61">
        <f>AD4*4</f>
        <v>36</v>
      </c>
      <c r="AF4" s="61">
        <v>4</v>
      </c>
      <c r="AG4" s="61">
        <f>Y4+AA4+AC4+AE4+AF4</f>
        <v>100</v>
      </c>
    </row>
    <row r="5" spans="2:33">
      <c r="B5" s="60">
        <v>2</v>
      </c>
      <c r="C5" s="60" t="s">
        <v>34</v>
      </c>
      <c r="D5" s="60" t="s">
        <v>35</v>
      </c>
      <c r="E5" s="60" t="s">
        <v>40</v>
      </c>
      <c r="F5" s="58">
        <v>9</v>
      </c>
      <c r="G5" s="58">
        <v>4.5</v>
      </c>
      <c r="H5" s="58">
        <v>8</v>
      </c>
      <c r="I5" s="58">
        <v>4.6</v>
      </c>
      <c r="J5" s="58">
        <v>9.5</v>
      </c>
      <c r="K5" s="58">
        <v>8.6</v>
      </c>
      <c r="L5" s="58">
        <v>9.4</v>
      </c>
      <c r="M5" s="58">
        <v>18.9</v>
      </c>
      <c r="N5" s="58">
        <v>8.5</v>
      </c>
      <c r="O5" s="58">
        <v>9</v>
      </c>
      <c r="P5" s="58">
        <v>3.5</v>
      </c>
      <c r="Q5" s="58">
        <f>SUM(F5:P5)</f>
        <v>93.5</v>
      </c>
      <c r="R5" s="57"/>
      <c r="S5" s="60"/>
      <c r="T5" s="60"/>
      <c r="U5" s="60"/>
      <c r="V5" s="60"/>
      <c r="W5" s="61">
        <v>1168438795</v>
      </c>
      <c r="X5" s="61">
        <v>8</v>
      </c>
      <c r="Y5" s="61">
        <f t="shared" ref="Y5:Y34" si="0">X5*1.5</f>
        <v>12</v>
      </c>
      <c r="Z5" s="61">
        <v>9</v>
      </c>
      <c r="AA5" s="61">
        <f t="shared" ref="AA5:AA34" si="1">Z5*1.5</f>
        <v>13.5</v>
      </c>
      <c r="AB5" s="61">
        <v>10</v>
      </c>
      <c r="AC5" s="61">
        <f t="shared" ref="AC5:AC34" si="2">AB5*3</f>
        <v>30</v>
      </c>
      <c r="AD5" s="61">
        <v>8</v>
      </c>
      <c r="AE5" s="61">
        <f t="shared" ref="AE5:AE34" si="3">AD5*4</f>
        <v>32</v>
      </c>
      <c r="AF5" s="61">
        <v>5</v>
      </c>
      <c r="AG5" s="61">
        <f t="shared" ref="AG5:AG34" si="4">Y5+AA5+AC5+AE5+AF5</f>
        <v>92.5</v>
      </c>
    </row>
    <row r="6" spans="2:33">
      <c r="B6" s="60">
        <v>3</v>
      </c>
      <c r="C6" s="60" t="s">
        <v>42</v>
      </c>
      <c r="D6" s="60" t="s">
        <v>35</v>
      </c>
      <c r="E6" s="60" t="s">
        <v>37</v>
      </c>
      <c r="F6" s="58">
        <v>10</v>
      </c>
      <c r="G6" s="58">
        <v>3</v>
      </c>
      <c r="H6" s="58">
        <v>10</v>
      </c>
      <c r="I6" s="58">
        <v>1</v>
      </c>
      <c r="J6" s="58">
        <v>4</v>
      </c>
      <c r="K6" s="58">
        <v>9</v>
      </c>
      <c r="L6" s="58">
        <v>8</v>
      </c>
      <c r="M6" s="58">
        <v>12</v>
      </c>
      <c r="N6" s="58">
        <v>7</v>
      </c>
      <c r="O6" s="58">
        <v>3</v>
      </c>
      <c r="P6" s="58">
        <v>3</v>
      </c>
      <c r="Q6" s="58">
        <f>SUM(F6:P6)</f>
        <v>70</v>
      </c>
      <c r="R6" s="57"/>
      <c r="S6" s="60"/>
      <c r="T6" s="60"/>
      <c r="U6" s="60"/>
      <c r="V6" s="60"/>
      <c r="W6" s="61" t="s">
        <v>74</v>
      </c>
      <c r="X6" s="61">
        <v>10</v>
      </c>
      <c r="Y6" s="61">
        <f t="shared" si="0"/>
        <v>15</v>
      </c>
      <c r="Z6" s="61">
        <v>10</v>
      </c>
      <c r="AA6" s="61">
        <f t="shared" si="1"/>
        <v>15</v>
      </c>
      <c r="AB6" s="61">
        <v>9</v>
      </c>
      <c r="AC6" s="61">
        <f t="shared" si="2"/>
        <v>27</v>
      </c>
      <c r="AD6" s="61">
        <v>9</v>
      </c>
      <c r="AE6" s="61">
        <f t="shared" si="3"/>
        <v>36</v>
      </c>
      <c r="AF6" s="61">
        <v>4</v>
      </c>
      <c r="AG6" s="61">
        <f t="shared" si="4"/>
        <v>97</v>
      </c>
    </row>
    <row r="7" spans="2:33">
      <c r="B7" s="60">
        <v>4</v>
      </c>
      <c r="C7" s="60" t="s">
        <v>38</v>
      </c>
      <c r="D7" s="60" t="s">
        <v>35</v>
      </c>
      <c r="E7" s="60" t="s">
        <v>40</v>
      </c>
      <c r="F7" s="58">
        <v>9.5</v>
      </c>
      <c r="G7" s="58">
        <v>4.4</v>
      </c>
      <c r="H7" s="58">
        <v>9.6</v>
      </c>
      <c r="I7" s="58">
        <v>4.8</v>
      </c>
      <c r="J7" s="58">
        <v>9.1</v>
      </c>
      <c r="K7" s="58">
        <v>8.8</v>
      </c>
      <c r="L7" s="58">
        <v>8.5</v>
      </c>
      <c r="M7" s="58">
        <v>18.9</v>
      </c>
      <c r="N7" s="58">
        <v>7</v>
      </c>
      <c r="O7" s="58">
        <v>8</v>
      </c>
      <c r="P7" s="58">
        <v>4</v>
      </c>
      <c r="Q7" s="58">
        <f>SUM(F7:P7)</f>
        <v>92.6</v>
      </c>
      <c r="R7" s="57"/>
      <c r="S7" s="60"/>
      <c r="T7" s="60"/>
      <c r="U7" s="60"/>
      <c r="V7" s="60"/>
      <c r="W7" s="61" t="s">
        <v>75</v>
      </c>
      <c r="X7" s="61">
        <v>9</v>
      </c>
      <c r="Y7" s="61">
        <f t="shared" si="0"/>
        <v>13.5</v>
      </c>
      <c r="Z7" s="61">
        <v>10</v>
      </c>
      <c r="AA7" s="61">
        <f t="shared" si="1"/>
        <v>15</v>
      </c>
      <c r="AB7" s="61">
        <v>9</v>
      </c>
      <c r="AC7" s="61">
        <f t="shared" si="2"/>
        <v>27</v>
      </c>
      <c r="AD7" s="61">
        <v>9</v>
      </c>
      <c r="AE7" s="61">
        <f t="shared" si="3"/>
        <v>36</v>
      </c>
      <c r="AF7" s="61">
        <v>5</v>
      </c>
      <c r="AG7" s="61">
        <f t="shared" si="4"/>
        <v>96.5</v>
      </c>
    </row>
    <row r="8" spans="2:33">
      <c r="B8" s="60">
        <v>5</v>
      </c>
      <c r="C8" s="60" t="s">
        <v>41</v>
      </c>
      <c r="D8" s="60" t="s">
        <v>35</v>
      </c>
      <c r="E8" s="60" t="s">
        <v>37</v>
      </c>
      <c r="F8" s="58">
        <v>10</v>
      </c>
      <c r="G8" s="58">
        <v>4.5</v>
      </c>
      <c r="H8" s="58">
        <v>9</v>
      </c>
      <c r="I8" s="58">
        <v>3.5</v>
      </c>
      <c r="J8" s="58">
        <v>7</v>
      </c>
      <c r="K8" s="58">
        <v>10</v>
      </c>
      <c r="L8" s="58">
        <v>8</v>
      </c>
      <c r="M8" s="58">
        <v>15.5</v>
      </c>
      <c r="N8" s="58">
        <v>8</v>
      </c>
      <c r="O8" s="58">
        <v>6.5</v>
      </c>
      <c r="P8" s="58">
        <v>3</v>
      </c>
      <c r="Q8" s="58">
        <f>SUM(F8:P8)</f>
        <v>85</v>
      </c>
      <c r="R8" s="57"/>
      <c r="S8" s="60"/>
      <c r="T8" s="60"/>
      <c r="U8" s="60"/>
      <c r="V8" s="60"/>
      <c r="W8" s="61" t="s">
        <v>76</v>
      </c>
      <c r="X8" s="61">
        <v>7</v>
      </c>
      <c r="Y8" s="61">
        <f t="shared" si="0"/>
        <v>10.5</v>
      </c>
      <c r="Z8" s="61">
        <v>8</v>
      </c>
      <c r="AA8" s="61">
        <f t="shared" si="1"/>
        <v>12</v>
      </c>
      <c r="AB8" s="61">
        <v>6</v>
      </c>
      <c r="AC8" s="61">
        <f t="shared" si="2"/>
        <v>18</v>
      </c>
      <c r="AD8" s="61">
        <v>7</v>
      </c>
      <c r="AE8" s="61">
        <f t="shared" si="3"/>
        <v>28</v>
      </c>
      <c r="AF8" s="61">
        <v>3</v>
      </c>
      <c r="AG8" s="61">
        <f t="shared" si="4"/>
        <v>71.5</v>
      </c>
    </row>
    <row r="9" spans="2:33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60"/>
      <c r="T9" s="60"/>
      <c r="U9" s="60"/>
      <c r="V9" s="60"/>
      <c r="W9" s="60" t="s">
        <v>34</v>
      </c>
      <c r="X9" s="61">
        <v>9</v>
      </c>
      <c r="Y9" s="61">
        <f t="shared" si="0"/>
        <v>13.5</v>
      </c>
      <c r="Z9" s="61">
        <v>10</v>
      </c>
      <c r="AA9" s="61">
        <f t="shared" si="1"/>
        <v>15</v>
      </c>
      <c r="AB9" s="61">
        <v>9</v>
      </c>
      <c r="AC9" s="61">
        <f t="shared" si="2"/>
        <v>27</v>
      </c>
      <c r="AD9" s="61">
        <v>9</v>
      </c>
      <c r="AE9" s="61">
        <f t="shared" si="3"/>
        <v>36</v>
      </c>
      <c r="AF9" s="61">
        <v>4</v>
      </c>
      <c r="AG9" s="61">
        <f t="shared" si="4"/>
        <v>95.5</v>
      </c>
    </row>
    <row r="10" spans="2:33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60"/>
      <c r="T10" s="60"/>
      <c r="U10" s="60"/>
      <c r="V10" s="60"/>
      <c r="W10" s="60" t="s">
        <v>38</v>
      </c>
      <c r="X10" s="61">
        <v>8</v>
      </c>
      <c r="Y10" s="61">
        <f t="shared" si="0"/>
        <v>12</v>
      </c>
      <c r="Z10" s="61">
        <v>10</v>
      </c>
      <c r="AA10" s="61">
        <f t="shared" si="1"/>
        <v>15</v>
      </c>
      <c r="AB10" s="61">
        <v>9</v>
      </c>
      <c r="AC10" s="61">
        <f t="shared" si="2"/>
        <v>27</v>
      </c>
      <c r="AD10" s="61">
        <v>8</v>
      </c>
      <c r="AE10" s="61">
        <f t="shared" si="3"/>
        <v>32</v>
      </c>
      <c r="AF10" s="61">
        <v>5</v>
      </c>
      <c r="AG10" s="61">
        <f t="shared" si="4"/>
        <v>91</v>
      </c>
    </row>
    <row r="11" spans="2:33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60">
        <v>3</v>
      </c>
      <c r="T11" s="60" t="s">
        <v>42</v>
      </c>
      <c r="U11" s="60" t="s">
        <v>35</v>
      </c>
      <c r="V11" s="60" t="s">
        <v>37</v>
      </c>
      <c r="W11" s="61" t="s">
        <v>73</v>
      </c>
      <c r="X11" s="61">
        <v>7</v>
      </c>
      <c r="Y11" s="61">
        <f t="shared" si="0"/>
        <v>10.5</v>
      </c>
      <c r="Z11" s="61">
        <v>7</v>
      </c>
      <c r="AA11" s="61">
        <f t="shared" si="1"/>
        <v>10.5</v>
      </c>
      <c r="AB11" s="61">
        <v>7</v>
      </c>
      <c r="AC11" s="61">
        <f t="shared" si="2"/>
        <v>21</v>
      </c>
      <c r="AD11" s="61">
        <v>6</v>
      </c>
      <c r="AE11" s="61">
        <f t="shared" si="3"/>
        <v>24</v>
      </c>
      <c r="AF11" s="61">
        <v>2</v>
      </c>
      <c r="AG11" s="61">
        <f t="shared" si="4"/>
        <v>68</v>
      </c>
    </row>
    <row r="12" spans="2:33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60"/>
      <c r="T12" s="60"/>
      <c r="U12" s="60"/>
      <c r="V12" s="60"/>
      <c r="W12" s="61">
        <v>1168438795</v>
      </c>
      <c r="X12" s="61">
        <v>6</v>
      </c>
      <c r="Y12" s="61">
        <f t="shared" si="0"/>
        <v>9</v>
      </c>
      <c r="Z12" s="61">
        <v>4</v>
      </c>
      <c r="AA12" s="61">
        <f t="shared" si="1"/>
        <v>6</v>
      </c>
      <c r="AB12" s="61">
        <v>5</v>
      </c>
      <c r="AC12" s="61">
        <f t="shared" si="2"/>
        <v>15</v>
      </c>
      <c r="AD12" s="61">
        <v>6</v>
      </c>
      <c r="AE12" s="61">
        <f t="shared" si="3"/>
        <v>24</v>
      </c>
      <c r="AF12" s="61">
        <v>2</v>
      </c>
      <c r="AG12" s="61">
        <f t="shared" si="4"/>
        <v>56</v>
      </c>
    </row>
    <row r="13" spans="2:33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60"/>
      <c r="T13" s="60"/>
      <c r="U13" s="60"/>
      <c r="V13" s="60"/>
      <c r="W13" s="61" t="s">
        <v>74</v>
      </c>
      <c r="X13" s="61">
        <v>8</v>
      </c>
      <c r="Y13" s="61">
        <f t="shared" si="0"/>
        <v>12</v>
      </c>
      <c r="Z13" s="61">
        <v>7</v>
      </c>
      <c r="AA13" s="61">
        <f t="shared" si="1"/>
        <v>10.5</v>
      </c>
      <c r="AB13" s="61">
        <v>6</v>
      </c>
      <c r="AC13" s="61">
        <f t="shared" si="2"/>
        <v>18</v>
      </c>
      <c r="AD13" s="61">
        <v>6</v>
      </c>
      <c r="AE13" s="61">
        <f t="shared" si="3"/>
        <v>24</v>
      </c>
      <c r="AF13" s="61">
        <v>2</v>
      </c>
      <c r="AG13" s="61">
        <f t="shared" si="4"/>
        <v>66.5</v>
      </c>
    </row>
    <row r="14" spans="2:33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60"/>
      <c r="T14" s="60"/>
      <c r="U14" s="60"/>
      <c r="V14" s="60"/>
      <c r="W14" s="61" t="s">
        <v>75</v>
      </c>
      <c r="X14" s="61">
        <v>9</v>
      </c>
      <c r="Y14" s="61">
        <f t="shared" si="0"/>
        <v>13.5</v>
      </c>
      <c r="Z14" s="61">
        <v>7</v>
      </c>
      <c r="AA14" s="61">
        <f t="shared" si="1"/>
        <v>10.5</v>
      </c>
      <c r="AB14" s="61">
        <v>7</v>
      </c>
      <c r="AC14" s="61">
        <f t="shared" si="2"/>
        <v>21</v>
      </c>
      <c r="AD14" s="61">
        <v>8</v>
      </c>
      <c r="AE14" s="61">
        <f t="shared" si="3"/>
        <v>32</v>
      </c>
      <c r="AF14" s="61">
        <v>2</v>
      </c>
      <c r="AG14" s="61">
        <f t="shared" si="4"/>
        <v>79</v>
      </c>
    </row>
    <row r="15" spans="2:33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60"/>
      <c r="T15" s="60"/>
      <c r="U15" s="60"/>
      <c r="V15" s="60"/>
      <c r="W15" s="61" t="s">
        <v>76</v>
      </c>
      <c r="X15" s="61">
        <v>7</v>
      </c>
      <c r="Y15" s="61">
        <f t="shared" si="0"/>
        <v>10.5</v>
      </c>
      <c r="Z15" s="61">
        <v>8</v>
      </c>
      <c r="AA15" s="61">
        <f t="shared" si="1"/>
        <v>12</v>
      </c>
      <c r="AB15" s="61">
        <v>6</v>
      </c>
      <c r="AC15" s="61">
        <f t="shared" si="2"/>
        <v>18</v>
      </c>
      <c r="AD15" s="61">
        <v>7</v>
      </c>
      <c r="AE15" s="61">
        <f t="shared" si="3"/>
        <v>28</v>
      </c>
      <c r="AF15" s="61">
        <v>3</v>
      </c>
      <c r="AG15" s="61">
        <f t="shared" si="4"/>
        <v>71.5</v>
      </c>
    </row>
    <row r="16" spans="2:33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60"/>
      <c r="T16" s="60"/>
      <c r="U16" s="60"/>
      <c r="V16" s="60"/>
      <c r="W16" s="60" t="s">
        <v>34</v>
      </c>
      <c r="X16" s="61">
        <v>8</v>
      </c>
      <c r="Y16" s="61">
        <f t="shared" si="0"/>
        <v>12</v>
      </c>
      <c r="Z16" s="61">
        <v>8</v>
      </c>
      <c r="AA16" s="61">
        <f t="shared" si="1"/>
        <v>12</v>
      </c>
      <c r="AB16" s="61">
        <v>8</v>
      </c>
      <c r="AC16" s="61">
        <f t="shared" si="2"/>
        <v>24</v>
      </c>
      <c r="AD16" s="61">
        <v>7</v>
      </c>
      <c r="AE16" s="61">
        <f t="shared" si="3"/>
        <v>28</v>
      </c>
      <c r="AF16" s="61">
        <v>2</v>
      </c>
      <c r="AG16" s="61">
        <f t="shared" si="4"/>
        <v>78</v>
      </c>
    </row>
    <row r="17" spans="2:33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60"/>
      <c r="T17" s="60"/>
      <c r="U17" s="60"/>
      <c r="V17" s="60"/>
      <c r="W17" s="60" t="s">
        <v>38</v>
      </c>
      <c r="X17" s="61">
        <v>8</v>
      </c>
      <c r="Y17" s="61">
        <f t="shared" si="0"/>
        <v>12</v>
      </c>
      <c r="Z17" s="61">
        <v>8</v>
      </c>
      <c r="AA17" s="61">
        <f t="shared" si="1"/>
        <v>12</v>
      </c>
      <c r="AB17" s="61">
        <v>8</v>
      </c>
      <c r="AC17" s="61">
        <f t="shared" si="2"/>
        <v>24</v>
      </c>
      <c r="AD17" s="61">
        <v>5</v>
      </c>
      <c r="AE17" s="61">
        <f t="shared" si="3"/>
        <v>20</v>
      </c>
      <c r="AF17" s="61">
        <v>3</v>
      </c>
      <c r="AG17" s="61">
        <f t="shared" si="4"/>
        <v>71</v>
      </c>
    </row>
    <row r="18" spans="2:33"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60">
        <v>5</v>
      </c>
      <c r="T18" s="60" t="s">
        <v>41</v>
      </c>
      <c r="U18" s="60" t="s">
        <v>35</v>
      </c>
      <c r="V18" s="60" t="s">
        <v>37</v>
      </c>
      <c r="W18" s="61" t="s">
        <v>73</v>
      </c>
      <c r="X18" s="61">
        <v>9</v>
      </c>
      <c r="Y18" s="61">
        <f t="shared" si="0"/>
        <v>13.5</v>
      </c>
      <c r="Z18" s="61">
        <v>6</v>
      </c>
      <c r="AA18" s="61">
        <f t="shared" si="1"/>
        <v>9</v>
      </c>
      <c r="AB18" s="61">
        <v>8</v>
      </c>
      <c r="AC18" s="61">
        <f t="shared" si="2"/>
        <v>24</v>
      </c>
      <c r="AD18" s="61">
        <v>8</v>
      </c>
      <c r="AE18" s="61">
        <f t="shared" si="3"/>
        <v>32</v>
      </c>
      <c r="AF18" s="61">
        <v>3</v>
      </c>
      <c r="AG18" s="61">
        <f t="shared" si="4"/>
        <v>81.5</v>
      </c>
    </row>
    <row r="19" spans="2:33"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60"/>
      <c r="T19" s="60"/>
      <c r="U19" s="60"/>
      <c r="V19" s="60"/>
      <c r="W19" s="61">
        <v>1168438795</v>
      </c>
      <c r="X19" s="61">
        <v>9</v>
      </c>
      <c r="Y19" s="61">
        <f t="shared" si="0"/>
        <v>13.5</v>
      </c>
      <c r="Z19" s="61">
        <v>6</v>
      </c>
      <c r="AA19" s="61">
        <f t="shared" si="1"/>
        <v>9</v>
      </c>
      <c r="AB19" s="61">
        <v>6</v>
      </c>
      <c r="AC19" s="61">
        <f t="shared" si="2"/>
        <v>18</v>
      </c>
      <c r="AD19" s="61">
        <v>7</v>
      </c>
      <c r="AE19" s="61">
        <f t="shared" si="3"/>
        <v>28</v>
      </c>
      <c r="AF19" s="61">
        <v>3</v>
      </c>
      <c r="AG19" s="61">
        <f t="shared" si="4"/>
        <v>71.5</v>
      </c>
    </row>
    <row r="20" spans="2:33"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60"/>
      <c r="T20" s="60"/>
      <c r="U20" s="60"/>
      <c r="V20" s="60"/>
      <c r="W20" s="61" t="s">
        <v>74</v>
      </c>
      <c r="X20" s="61">
        <v>10</v>
      </c>
      <c r="Y20" s="61">
        <f t="shared" si="0"/>
        <v>15</v>
      </c>
      <c r="Z20" s="61">
        <v>7</v>
      </c>
      <c r="AA20" s="61">
        <f t="shared" si="1"/>
        <v>10.5</v>
      </c>
      <c r="AB20" s="61">
        <v>8</v>
      </c>
      <c r="AC20" s="61">
        <f t="shared" si="2"/>
        <v>24</v>
      </c>
      <c r="AD20" s="61">
        <v>8</v>
      </c>
      <c r="AE20" s="61">
        <f t="shared" si="3"/>
        <v>32</v>
      </c>
      <c r="AF20" s="61">
        <v>3</v>
      </c>
      <c r="AG20" s="61">
        <f t="shared" si="4"/>
        <v>84.5</v>
      </c>
    </row>
    <row r="21" spans="2:33"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60"/>
      <c r="T21" s="60"/>
      <c r="U21" s="60"/>
      <c r="V21" s="60"/>
      <c r="W21" s="61" t="s">
        <v>75</v>
      </c>
      <c r="X21" s="61">
        <v>10</v>
      </c>
      <c r="Y21" s="61">
        <f t="shared" si="0"/>
        <v>15</v>
      </c>
      <c r="Z21" s="61">
        <v>7</v>
      </c>
      <c r="AA21" s="61">
        <f t="shared" si="1"/>
        <v>10.5</v>
      </c>
      <c r="AB21" s="61">
        <v>7</v>
      </c>
      <c r="AC21" s="61">
        <f t="shared" si="2"/>
        <v>21</v>
      </c>
      <c r="AD21" s="61">
        <v>8</v>
      </c>
      <c r="AE21" s="61">
        <f t="shared" si="3"/>
        <v>32</v>
      </c>
      <c r="AF21" s="61">
        <v>2</v>
      </c>
      <c r="AG21" s="61">
        <f t="shared" si="4"/>
        <v>80.5</v>
      </c>
    </row>
    <row r="22" spans="2:33"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60"/>
      <c r="T22" s="60"/>
      <c r="U22" s="60"/>
      <c r="V22" s="60"/>
      <c r="W22" s="61" t="s">
        <v>76</v>
      </c>
      <c r="X22" s="61">
        <v>7</v>
      </c>
      <c r="Y22" s="61">
        <f t="shared" si="0"/>
        <v>10.5</v>
      </c>
      <c r="Z22" s="61">
        <v>5</v>
      </c>
      <c r="AA22" s="61">
        <f t="shared" si="1"/>
        <v>7.5</v>
      </c>
      <c r="AB22" s="61">
        <v>7</v>
      </c>
      <c r="AC22" s="61">
        <f t="shared" si="2"/>
        <v>21</v>
      </c>
      <c r="AD22" s="61">
        <v>7</v>
      </c>
      <c r="AE22" s="61">
        <f t="shared" si="3"/>
        <v>28</v>
      </c>
      <c r="AF22" s="61">
        <v>2</v>
      </c>
      <c r="AG22" s="61">
        <f t="shared" si="4"/>
        <v>69</v>
      </c>
    </row>
    <row r="23" spans="2:33"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60"/>
      <c r="T23" s="60"/>
      <c r="U23" s="60"/>
      <c r="V23" s="60"/>
      <c r="W23" s="60" t="s">
        <v>34</v>
      </c>
      <c r="X23" s="61">
        <v>9</v>
      </c>
      <c r="Y23" s="61">
        <f t="shared" si="0"/>
        <v>13.5</v>
      </c>
      <c r="Z23" s="61">
        <v>7</v>
      </c>
      <c r="AA23" s="61">
        <f t="shared" si="1"/>
        <v>10.5</v>
      </c>
      <c r="AB23" s="61">
        <v>8</v>
      </c>
      <c r="AC23" s="61">
        <f t="shared" si="2"/>
        <v>24</v>
      </c>
      <c r="AD23" s="61">
        <v>8</v>
      </c>
      <c r="AE23" s="61">
        <f t="shared" si="3"/>
        <v>32</v>
      </c>
      <c r="AF23" s="61">
        <v>2</v>
      </c>
      <c r="AG23" s="61">
        <f t="shared" si="4"/>
        <v>82</v>
      </c>
    </row>
    <row r="24" spans="2:33">
      <c r="B24" s="57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60"/>
      <c r="T24" s="60"/>
      <c r="U24" s="60"/>
      <c r="V24" s="60"/>
      <c r="W24" s="60" t="s">
        <v>38</v>
      </c>
      <c r="X24" s="61">
        <v>9</v>
      </c>
      <c r="Y24" s="61">
        <f t="shared" si="0"/>
        <v>13.5</v>
      </c>
      <c r="Z24" s="61">
        <v>6</v>
      </c>
      <c r="AA24" s="61">
        <f t="shared" si="1"/>
        <v>9</v>
      </c>
      <c r="AB24" s="61">
        <v>9</v>
      </c>
      <c r="AC24" s="61">
        <f t="shared" si="2"/>
        <v>27</v>
      </c>
      <c r="AD24" s="61">
        <v>8</v>
      </c>
      <c r="AE24" s="61">
        <f t="shared" si="3"/>
        <v>32</v>
      </c>
      <c r="AF24" s="61">
        <v>4</v>
      </c>
      <c r="AG24" s="61">
        <f t="shared" si="4"/>
        <v>85.5</v>
      </c>
    </row>
    <row r="25" spans="2:33"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62">
        <v>2</v>
      </c>
      <c r="T25" s="62" t="s">
        <v>34</v>
      </c>
      <c r="U25" s="62" t="s">
        <v>35</v>
      </c>
      <c r="V25" s="62" t="s">
        <v>40</v>
      </c>
      <c r="W25" s="61" t="s">
        <v>73</v>
      </c>
      <c r="X25" s="61">
        <v>10</v>
      </c>
      <c r="Y25" s="61">
        <f t="shared" si="0"/>
        <v>15</v>
      </c>
      <c r="Z25" s="61">
        <v>10</v>
      </c>
      <c r="AA25" s="61">
        <f t="shared" si="1"/>
        <v>15</v>
      </c>
      <c r="AB25" s="61">
        <v>9</v>
      </c>
      <c r="AC25" s="61">
        <f t="shared" si="2"/>
        <v>27</v>
      </c>
      <c r="AD25" s="61">
        <v>9</v>
      </c>
      <c r="AE25" s="61">
        <f t="shared" si="3"/>
        <v>36</v>
      </c>
      <c r="AF25" s="61">
        <v>5</v>
      </c>
      <c r="AG25" s="61">
        <f t="shared" si="4"/>
        <v>98</v>
      </c>
    </row>
    <row r="26" spans="2:33"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63"/>
      <c r="T26" s="63"/>
      <c r="U26" s="63"/>
      <c r="V26" s="63"/>
      <c r="W26" s="61">
        <v>1168438795</v>
      </c>
      <c r="X26" s="61">
        <v>8</v>
      </c>
      <c r="Y26" s="61">
        <f t="shared" si="0"/>
        <v>12</v>
      </c>
      <c r="Z26" s="61">
        <v>7</v>
      </c>
      <c r="AA26" s="61">
        <f t="shared" si="1"/>
        <v>10.5</v>
      </c>
      <c r="AB26" s="61">
        <v>9</v>
      </c>
      <c r="AC26" s="61">
        <f t="shared" si="2"/>
        <v>27</v>
      </c>
      <c r="AD26" s="61">
        <v>6</v>
      </c>
      <c r="AE26" s="61">
        <f t="shared" si="3"/>
        <v>24</v>
      </c>
      <c r="AF26" s="61">
        <v>3</v>
      </c>
      <c r="AG26" s="61">
        <f t="shared" si="4"/>
        <v>76.5</v>
      </c>
    </row>
    <row r="27" spans="2:33"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63"/>
      <c r="T27" s="63"/>
      <c r="U27" s="63"/>
      <c r="V27" s="63"/>
      <c r="W27" s="61" t="s">
        <v>74</v>
      </c>
      <c r="X27" s="61">
        <v>9</v>
      </c>
      <c r="Y27" s="61">
        <f t="shared" si="0"/>
        <v>13.5</v>
      </c>
      <c r="Z27" s="61">
        <v>10</v>
      </c>
      <c r="AA27" s="61">
        <f t="shared" si="1"/>
        <v>15</v>
      </c>
      <c r="AB27" s="61">
        <v>9</v>
      </c>
      <c r="AC27" s="61">
        <f t="shared" si="2"/>
        <v>27</v>
      </c>
      <c r="AD27" s="61">
        <v>8</v>
      </c>
      <c r="AE27" s="61">
        <f t="shared" si="3"/>
        <v>32</v>
      </c>
      <c r="AF27" s="61">
        <v>3</v>
      </c>
      <c r="AG27" s="61">
        <f t="shared" si="4"/>
        <v>90.5</v>
      </c>
    </row>
    <row r="28" spans="2:33"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63"/>
      <c r="T28" s="63"/>
      <c r="U28" s="63"/>
      <c r="V28" s="63"/>
      <c r="W28" s="61" t="s">
        <v>75</v>
      </c>
      <c r="X28" s="61">
        <v>9</v>
      </c>
      <c r="Y28" s="61">
        <f t="shared" si="0"/>
        <v>13.5</v>
      </c>
      <c r="Z28" s="61">
        <v>8</v>
      </c>
      <c r="AA28" s="61">
        <f t="shared" si="1"/>
        <v>12</v>
      </c>
      <c r="AB28" s="61">
        <v>8</v>
      </c>
      <c r="AC28" s="61">
        <f t="shared" si="2"/>
        <v>24</v>
      </c>
      <c r="AD28" s="61">
        <v>7</v>
      </c>
      <c r="AE28" s="61">
        <f t="shared" si="3"/>
        <v>28</v>
      </c>
      <c r="AF28" s="61">
        <v>3</v>
      </c>
      <c r="AG28" s="61">
        <f t="shared" si="4"/>
        <v>80.5</v>
      </c>
    </row>
    <row r="29" spans="2:33"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64"/>
      <c r="T29" s="64"/>
      <c r="U29" s="64"/>
      <c r="V29" s="64"/>
      <c r="W29" s="61" t="s">
        <v>76</v>
      </c>
      <c r="X29" s="61">
        <v>6</v>
      </c>
      <c r="Y29" s="61">
        <f t="shared" si="0"/>
        <v>9</v>
      </c>
      <c r="Z29" s="61">
        <v>6</v>
      </c>
      <c r="AA29" s="61">
        <f t="shared" si="1"/>
        <v>9</v>
      </c>
      <c r="AB29" s="61">
        <v>7</v>
      </c>
      <c r="AC29" s="61">
        <f t="shared" si="2"/>
        <v>21</v>
      </c>
      <c r="AD29" s="61">
        <v>5</v>
      </c>
      <c r="AE29" s="61">
        <f t="shared" si="3"/>
        <v>20</v>
      </c>
      <c r="AF29" s="61">
        <v>2</v>
      </c>
      <c r="AG29" s="61">
        <f t="shared" si="4"/>
        <v>61</v>
      </c>
    </row>
    <row r="30" spans="2:33"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62">
        <v>4</v>
      </c>
      <c r="T30" s="62" t="s">
        <v>38</v>
      </c>
      <c r="U30" s="62" t="s">
        <v>35</v>
      </c>
      <c r="V30" s="62" t="s">
        <v>40</v>
      </c>
      <c r="W30" s="61" t="s">
        <v>73</v>
      </c>
      <c r="X30" s="61">
        <v>7</v>
      </c>
      <c r="Y30" s="61">
        <f t="shared" si="0"/>
        <v>10.5</v>
      </c>
      <c r="Z30" s="61">
        <v>8</v>
      </c>
      <c r="AA30" s="61">
        <f t="shared" si="1"/>
        <v>12</v>
      </c>
      <c r="AB30" s="61">
        <v>8</v>
      </c>
      <c r="AC30" s="61">
        <f t="shared" si="2"/>
        <v>24</v>
      </c>
      <c r="AD30" s="61">
        <v>8</v>
      </c>
      <c r="AE30" s="61">
        <f t="shared" si="3"/>
        <v>32</v>
      </c>
      <c r="AF30" s="61">
        <v>4</v>
      </c>
      <c r="AG30" s="61">
        <f t="shared" si="4"/>
        <v>82.5</v>
      </c>
    </row>
    <row r="31" spans="2:33">
      <c r="S31" s="63"/>
      <c r="T31" s="63"/>
      <c r="U31" s="63"/>
      <c r="V31" s="63"/>
      <c r="W31" s="61">
        <v>1168438795</v>
      </c>
      <c r="X31" s="61">
        <v>8</v>
      </c>
      <c r="Y31" s="61">
        <f t="shared" si="0"/>
        <v>12</v>
      </c>
      <c r="Z31" s="61">
        <v>8</v>
      </c>
      <c r="AA31" s="61">
        <f t="shared" si="1"/>
        <v>12</v>
      </c>
      <c r="AB31" s="61">
        <v>7</v>
      </c>
      <c r="AC31" s="61">
        <f t="shared" si="2"/>
        <v>21</v>
      </c>
      <c r="AD31" s="61">
        <v>8</v>
      </c>
      <c r="AE31" s="61">
        <f t="shared" si="3"/>
        <v>32</v>
      </c>
      <c r="AF31" s="61">
        <v>4</v>
      </c>
      <c r="AG31" s="61">
        <f t="shared" si="4"/>
        <v>81</v>
      </c>
    </row>
    <row r="32" spans="2:33">
      <c r="S32" s="63"/>
      <c r="T32" s="63"/>
      <c r="U32" s="63"/>
      <c r="V32" s="63"/>
      <c r="W32" s="61" t="s">
        <v>74</v>
      </c>
      <c r="X32" s="61">
        <v>8</v>
      </c>
      <c r="Y32" s="61">
        <f t="shared" si="0"/>
        <v>12</v>
      </c>
      <c r="Z32" s="61">
        <v>9</v>
      </c>
      <c r="AA32" s="61">
        <f t="shared" si="1"/>
        <v>13.5</v>
      </c>
      <c r="AB32" s="61">
        <v>8</v>
      </c>
      <c r="AC32" s="61">
        <f t="shared" si="2"/>
        <v>24</v>
      </c>
      <c r="AD32" s="61">
        <v>8</v>
      </c>
      <c r="AE32" s="61">
        <f t="shared" si="3"/>
        <v>32</v>
      </c>
      <c r="AF32" s="61">
        <v>3</v>
      </c>
      <c r="AG32" s="61">
        <f t="shared" si="4"/>
        <v>84.5</v>
      </c>
    </row>
    <row r="33" spans="19:33">
      <c r="S33" s="63"/>
      <c r="T33" s="63"/>
      <c r="U33" s="63"/>
      <c r="V33" s="63"/>
      <c r="W33" s="61" t="s">
        <v>75</v>
      </c>
      <c r="X33" s="61">
        <v>8</v>
      </c>
      <c r="Y33" s="61">
        <f t="shared" si="0"/>
        <v>12</v>
      </c>
      <c r="Z33" s="61">
        <v>9</v>
      </c>
      <c r="AA33" s="61">
        <f t="shared" si="1"/>
        <v>13.5</v>
      </c>
      <c r="AB33" s="61">
        <v>8</v>
      </c>
      <c r="AC33" s="61">
        <f t="shared" si="2"/>
        <v>24</v>
      </c>
      <c r="AD33" s="61">
        <v>8</v>
      </c>
      <c r="AE33" s="61">
        <f t="shared" si="3"/>
        <v>32</v>
      </c>
      <c r="AF33" s="61">
        <v>4</v>
      </c>
      <c r="AG33" s="61">
        <f t="shared" si="4"/>
        <v>85.5</v>
      </c>
    </row>
    <row r="34" spans="19:33">
      <c r="S34" s="64"/>
      <c r="T34" s="64"/>
      <c r="U34" s="64"/>
      <c r="V34" s="64"/>
      <c r="W34" s="61" t="s">
        <v>76</v>
      </c>
      <c r="X34" s="61">
        <v>7</v>
      </c>
      <c r="Y34" s="61">
        <f t="shared" si="0"/>
        <v>10.5</v>
      </c>
      <c r="Z34" s="61">
        <v>6</v>
      </c>
      <c r="AA34" s="61">
        <f t="shared" si="1"/>
        <v>9</v>
      </c>
      <c r="AB34" s="61">
        <v>7</v>
      </c>
      <c r="AC34" s="61">
        <f t="shared" si="2"/>
        <v>21</v>
      </c>
      <c r="AD34" s="61">
        <v>4</v>
      </c>
      <c r="AE34" s="61">
        <f t="shared" si="3"/>
        <v>16</v>
      </c>
      <c r="AF34" s="61">
        <v>3</v>
      </c>
      <c r="AG34" s="61">
        <f t="shared" si="4"/>
        <v>59.5</v>
      </c>
    </row>
  </sheetData>
  <mergeCells count="22">
    <mergeCell ref="B2:Q2"/>
    <mergeCell ref="S2:AG2"/>
    <mergeCell ref="S4:S10"/>
    <mergeCell ref="S11:S17"/>
    <mergeCell ref="S18:S24"/>
    <mergeCell ref="S25:S29"/>
    <mergeCell ref="S30:S34"/>
    <mergeCell ref="T4:T10"/>
    <mergeCell ref="T11:T17"/>
    <mergeCell ref="T18:T24"/>
    <mergeCell ref="T25:T29"/>
    <mergeCell ref="T30:T34"/>
    <mergeCell ref="U4:U10"/>
    <mergeCell ref="U11:U17"/>
    <mergeCell ref="U18:U24"/>
    <mergeCell ref="U25:U29"/>
    <mergeCell ref="U30:U34"/>
    <mergeCell ref="V4:V10"/>
    <mergeCell ref="V11:V17"/>
    <mergeCell ref="V18:V24"/>
    <mergeCell ref="V25:V29"/>
    <mergeCell ref="V30:V3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R11"/>
  <sheetViews>
    <sheetView workbookViewId="0">
      <selection activeCell="I27" sqref="I27"/>
    </sheetView>
  </sheetViews>
  <sheetFormatPr defaultColWidth="9" defaultRowHeight="16.5"/>
  <cols>
    <col min="1" max="1" width="9" style="1"/>
    <col min="2" max="2" width="6.25" style="1" customWidth="1"/>
    <col min="3" max="3" width="13.125" style="1" customWidth="1"/>
    <col min="4" max="4" width="4.375" style="1" customWidth="1"/>
    <col min="5" max="5" width="20.25" style="1" customWidth="1"/>
    <col min="6" max="6" width="6.25" style="1" customWidth="1"/>
    <col min="7" max="7" width="11.875" style="1" customWidth="1"/>
    <col min="8" max="9" width="12.5" style="1" customWidth="1"/>
    <col min="10" max="10" width="8.25" style="1" customWidth="1"/>
    <col min="11" max="11" width="6.625" style="1" customWidth="1"/>
    <col min="12" max="12" width="9.25" style="1" customWidth="1"/>
    <col min="13" max="13" width="6.25" style="1" customWidth="1"/>
    <col min="14" max="14" width="13.125" style="1" customWidth="1"/>
    <col min="15" max="15" width="6.25" style="1" customWidth="1"/>
    <col min="16" max="16" width="11.625" style="1" customWidth="1"/>
    <col min="17" max="17" width="8.25" style="1" customWidth="1"/>
    <col min="18" max="18" width="3.875" style="1" customWidth="1"/>
    <col min="19" max="16384" width="9" style="1"/>
  </cols>
  <sheetData>
    <row r="2" spans="2:18">
      <c r="B2" s="50" t="s">
        <v>77</v>
      </c>
      <c r="C2" s="51"/>
      <c r="D2" s="51"/>
      <c r="E2" s="51"/>
      <c r="F2" s="51"/>
      <c r="G2" s="51"/>
      <c r="H2" s="51"/>
      <c r="I2" s="51"/>
      <c r="J2" s="51"/>
      <c r="K2" s="52"/>
      <c r="M2" s="50" t="s">
        <v>78</v>
      </c>
      <c r="N2" s="51"/>
      <c r="O2" s="51"/>
      <c r="P2" s="51"/>
      <c r="Q2" s="51"/>
      <c r="R2" s="52"/>
    </row>
    <row r="3" spans="2:18">
      <c r="B3" s="22" t="s">
        <v>18</v>
      </c>
      <c r="C3" s="22" t="s">
        <v>19</v>
      </c>
      <c r="D3" s="23" t="s">
        <v>20</v>
      </c>
      <c r="E3" s="22" t="s">
        <v>21</v>
      </c>
      <c r="F3" s="22" t="s">
        <v>22</v>
      </c>
      <c r="G3" s="23" t="s">
        <v>25</v>
      </c>
      <c r="H3" s="23" t="s">
        <v>26</v>
      </c>
      <c r="I3" s="23" t="s">
        <v>28</v>
      </c>
      <c r="J3" s="24" t="s">
        <v>29</v>
      </c>
      <c r="K3" s="23" t="s">
        <v>30</v>
      </c>
      <c r="M3" s="22" t="s">
        <v>18</v>
      </c>
      <c r="N3" s="22" t="s">
        <v>19</v>
      </c>
      <c r="O3" s="22" t="s">
        <v>22</v>
      </c>
      <c r="P3" s="22" t="s">
        <v>79</v>
      </c>
      <c r="Q3" s="24" t="s">
        <v>29</v>
      </c>
      <c r="R3" s="23" t="s">
        <v>30</v>
      </c>
    </row>
    <row r="4" spans="2:18">
      <c r="B4" s="22"/>
      <c r="C4" s="22"/>
      <c r="D4" s="22"/>
      <c r="E4" s="22"/>
      <c r="F4" s="22"/>
      <c r="G4" s="22"/>
      <c r="H4" s="22"/>
      <c r="I4" s="22"/>
      <c r="J4" s="26"/>
      <c r="K4" s="22"/>
      <c r="M4" s="28">
        <v>6</v>
      </c>
      <c r="N4" s="28" t="s">
        <v>80</v>
      </c>
      <c r="O4" s="28" t="s">
        <v>33</v>
      </c>
      <c r="P4" s="28">
        <v>88.5</v>
      </c>
      <c r="Q4" s="40">
        <f t="shared" ref="Q4:Q9" si="0">P4/100</f>
        <v>0.885</v>
      </c>
      <c r="R4" s="28">
        <f t="shared" ref="R4:R9" si="1">RANK(P4,P$4:P$9,0)</f>
        <v>1</v>
      </c>
    </row>
    <row r="5" spans="2:18">
      <c r="B5" s="22"/>
      <c r="C5" s="22"/>
      <c r="D5" s="22"/>
      <c r="E5" s="22"/>
      <c r="F5" s="22"/>
      <c r="G5" s="22"/>
      <c r="H5" s="22"/>
      <c r="I5" s="22"/>
      <c r="J5" s="26"/>
      <c r="K5" s="22"/>
      <c r="M5" s="28">
        <v>4</v>
      </c>
      <c r="N5" s="28" t="s">
        <v>76</v>
      </c>
      <c r="O5" s="28" t="s">
        <v>33</v>
      </c>
      <c r="P5" s="28">
        <v>80.8</v>
      </c>
      <c r="Q5" s="40">
        <f t="shared" si="0"/>
        <v>0.808</v>
      </c>
      <c r="R5" s="28">
        <f t="shared" si="1"/>
        <v>2</v>
      </c>
    </row>
    <row r="6" spans="2:18">
      <c r="B6" s="28">
        <v>1</v>
      </c>
      <c r="C6" s="28" t="s">
        <v>81</v>
      </c>
      <c r="D6" s="28">
        <v>4</v>
      </c>
      <c r="E6" s="28" t="s">
        <v>82</v>
      </c>
      <c r="F6" s="28" t="s">
        <v>35</v>
      </c>
      <c r="G6" s="28">
        <v>60.81</v>
      </c>
      <c r="H6" s="28">
        <f t="shared" ref="H6:H11" si="2">ROUND(G6,1)</f>
        <v>60.8</v>
      </c>
      <c r="I6" s="28">
        <v>60.8</v>
      </c>
      <c r="J6" s="40">
        <f t="shared" ref="J6:J11" si="3">I6/100</f>
        <v>0.608</v>
      </c>
      <c r="K6" s="28">
        <f t="shared" ref="K6:K11" si="4">RANK(I6,I$6:I$11,0)</f>
        <v>6</v>
      </c>
      <c r="M6" s="28">
        <v>3</v>
      </c>
      <c r="N6" s="28" t="s">
        <v>42</v>
      </c>
      <c r="O6" s="28" t="s">
        <v>33</v>
      </c>
      <c r="P6" s="28">
        <v>76.6</v>
      </c>
      <c r="Q6" s="40">
        <f t="shared" si="0"/>
        <v>0.766</v>
      </c>
      <c r="R6" s="28">
        <f t="shared" si="1"/>
        <v>3</v>
      </c>
    </row>
    <row r="7" spans="2:18">
      <c r="B7" s="28">
        <v>2</v>
      </c>
      <c r="C7" s="28" t="s">
        <v>34</v>
      </c>
      <c r="D7" s="28">
        <v>181</v>
      </c>
      <c r="E7" s="28" t="s">
        <v>83</v>
      </c>
      <c r="F7" s="28" t="s">
        <v>33</v>
      </c>
      <c r="G7" s="28">
        <v>72.25</v>
      </c>
      <c r="H7" s="28">
        <f t="shared" si="2"/>
        <v>72.3</v>
      </c>
      <c r="I7" s="28">
        <v>72.3</v>
      </c>
      <c r="J7" s="40">
        <f t="shared" si="3"/>
        <v>0.723</v>
      </c>
      <c r="K7" s="28">
        <f t="shared" si="4"/>
        <v>5</v>
      </c>
      <c r="M7" s="28">
        <v>5</v>
      </c>
      <c r="N7" s="28" t="s">
        <v>84</v>
      </c>
      <c r="O7" s="28" t="s">
        <v>35</v>
      </c>
      <c r="P7" s="28">
        <v>75.3</v>
      </c>
      <c r="Q7" s="40">
        <f t="shared" si="0"/>
        <v>0.753</v>
      </c>
      <c r="R7" s="28">
        <f t="shared" si="1"/>
        <v>4</v>
      </c>
    </row>
    <row r="8" spans="2:18">
      <c r="B8" s="28">
        <v>3</v>
      </c>
      <c r="C8" s="28" t="s">
        <v>42</v>
      </c>
      <c r="D8" s="28">
        <v>13</v>
      </c>
      <c r="E8" s="28" t="s">
        <v>85</v>
      </c>
      <c r="F8" s="28" t="s">
        <v>33</v>
      </c>
      <c r="G8" s="28">
        <v>76.63</v>
      </c>
      <c r="H8" s="28">
        <f t="shared" si="2"/>
        <v>76.6</v>
      </c>
      <c r="I8" s="28">
        <v>76.6</v>
      </c>
      <c r="J8" s="40">
        <f t="shared" si="3"/>
        <v>0.766</v>
      </c>
      <c r="K8" s="28">
        <f t="shared" si="4"/>
        <v>3</v>
      </c>
      <c r="M8" s="28">
        <v>2</v>
      </c>
      <c r="N8" s="28" t="s">
        <v>34</v>
      </c>
      <c r="O8" s="28" t="s">
        <v>33</v>
      </c>
      <c r="P8" s="28">
        <v>72.3</v>
      </c>
      <c r="Q8" s="40">
        <f t="shared" si="0"/>
        <v>0.723</v>
      </c>
      <c r="R8" s="28">
        <f t="shared" si="1"/>
        <v>5</v>
      </c>
    </row>
    <row r="9" spans="2:18">
      <c r="B9" s="28">
        <v>4</v>
      </c>
      <c r="C9" s="28" t="s">
        <v>76</v>
      </c>
      <c r="D9" s="28">
        <v>38</v>
      </c>
      <c r="E9" s="28" t="s">
        <v>86</v>
      </c>
      <c r="F9" s="28" t="s">
        <v>33</v>
      </c>
      <c r="G9" s="28">
        <v>80.81</v>
      </c>
      <c r="H9" s="28">
        <f t="shared" si="2"/>
        <v>80.8</v>
      </c>
      <c r="I9" s="28">
        <v>80.8</v>
      </c>
      <c r="J9" s="40">
        <f t="shared" si="3"/>
        <v>0.808</v>
      </c>
      <c r="K9" s="28">
        <f t="shared" si="4"/>
        <v>2</v>
      </c>
      <c r="M9" s="28">
        <v>1</v>
      </c>
      <c r="N9" s="28" t="s">
        <v>81</v>
      </c>
      <c r="O9" s="28" t="s">
        <v>35</v>
      </c>
      <c r="P9" s="28">
        <v>60.8</v>
      </c>
      <c r="Q9" s="40">
        <f t="shared" si="0"/>
        <v>0.608</v>
      </c>
      <c r="R9" s="28">
        <f t="shared" si="1"/>
        <v>6</v>
      </c>
    </row>
    <row r="10" spans="2:18">
      <c r="B10" s="28">
        <v>5</v>
      </c>
      <c r="C10" s="28" t="s">
        <v>84</v>
      </c>
      <c r="D10" s="28">
        <v>249</v>
      </c>
      <c r="E10" s="28" t="s">
        <v>87</v>
      </c>
      <c r="F10" s="28" t="s">
        <v>35</v>
      </c>
      <c r="G10" s="28">
        <v>75.25</v>
      </c>
      <c r="H10" s="28">
        <f t="shared" si="2"/>
        <v>75.3</v>
      </c>
      <c r="I10" s="28">
        <v>75.3</v>
      </c>
      <c r="J10" s="40">
        <f t="shared" si="3"/>
        <v>0.753</v>
      </c>
      <c r="K10" s="28">
        <f t="shared" si="4"/>
        <v>4</v>
      </c>
    </row>
    <row r="11" spans="2:18">
      <c r="B11" s="28">
        <v>6</v>
      </c>
      <c r="C11" s="28" t="s">
        <v>80</v>
      </c>
      <c r="D11" s="28">
        <v>22</v>
      </c>
      <c r="E11" s="28" t="s">
        <v>88</v>
      </c>
      <c r="F11" s="28" t="s">
        <v>33</v>
      </c>
      <c r="G11" s="53">
        <v>88.5</v>
      </c>
      <c r="H11" s="28">
        <f t="shared" si="2"/>
        <v>88.5</v>
      </c>
      <c r="I11" s="28">
        <v>88.5</v>
      </c>
      <c r="J11" s="40">
        <f t="shared" si="3"/>
        <v>0.885</v>
      </c>
      <c r="K11" s="28">
        <f t="shared" si="4"/>
        <v>1</v>
      </c>
    </row>
  </sheetData>
  <sortState ref="M6:R11">
    <sortCondition ref="P6:P11" descending="1"/>
  </sortState>
  <mergeCells count="12">
    <mergeCell ref="B2:K2"/>
    <mergeCell ref="M2:R2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0"/>
  <sheetViews>
    <sheetView workbookViewId="0">
      <selection activeCell="U21" sqref="U21"/>
    </sheetView>
  </sheetViews>
  <sheetFormatPr defaultColWidth="9" defaultRowHeight="14.25"/>
  <cols>
    <col min="1" max="1" width="3.625" customWidth="1"/>
    <col min="2" max="2" width="5.5" customWidth="1"/>
    <col min="3" max="3" width="10.5" customWidth="1"/>
    <col min="4" max="5" width="5.5" customWidth="1"/>
    <col min="6" max="6" width="8.875" style="41" customWidth="1"/>
    <col min="7" max="7" width="5.5" customWidth="1"/>
    <col min="8" max="8" width="7.25" customWidth="1"/>
    <col min="9" max="9" width="5.5" customWidth="1"/>
    <col min="10" max="10" width="7.25" customWidth="1"/>
    <col min="11" max="11" width="5.5" customWidth="1"/>
    <col min="12" max="12" width="6.125" customWidth="1"/>
    <col min="13" max="13" width="5.5" customWidth="1"/>
    <col min="14" max="14" width="6.125" customWidth="1"/>
    <col min="15" max="15" width="5.5" customWidth="1"/>
    <col min="16" max="16" width="4.125" customWidth="1"/>
    <col min="17" max="17" width="8.25" customWidth="1"/>
  </cols>
  <sheetData>
    <row r="1" spans="1:17">
      <c r="A1" s="42"/>
      <c r="B1" s="42"/>
      <c r="C1" s="42"/>
      <c r="D1" s="42"/>
      <c r="E1" s="42"/>
      <c r="F1" s="43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>
      <c r="A2" s="42"/>
      <c r="B2" s="44" t="s">
        <v>89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6"/>
    </row>
    <row r="3" ht="27" spans="1:17">
      <c r="A3" s="42"/>
      <c r="B3" s="4" t="s">
        <v>18</v>
      </c>
      <c r="C3" s="4" t="s">
        <v>48</v>
      </c>
      <c r="D3" s="4" t="s">
        <v>22</v>
      </c>
      <c r="E3" s="4" t="s">
        <v>90</v>
      </c>
      <c r="F3" s="4" t="s">
        <v>62</v>
      </c>
      <c r="G3" s="4" t="s">
        <v>63</v>
      </c>
      <c r="H3" s="5" t="s">
        <v>64</v>
      </c>
      <c r="I3" s="4" t="s">
        <v>65</v>
      </c>
      <c r="J3" s="5" t="s">
        <v>66</v>
      </c>
      <c r="K3" s="4" t="s">
        <v>67</v>
      </c>
      <c r="L3" s="5" t="s">
        <v>68</v>
      </c>
      <c r="M3" s="4" t="s">
        <v>69</v>
      </c>
      <c r="N3" s="5" t="s">
        <v>70</v>
      </c>
      <c r="O3" s="4" t="s">
        <v>71</v>
      </c>
      <c r="P3" s="4" t="s">
        <v>91</v>
      </c>
      <c r="Q3" s="4" t="s">
        <v>72</v>
      </c>
    </row>
    <row r="4" spans="1:17">
      <c r="A4" s="42"/>
      <c r="B4" s="47">
        <v>1</v>
      </c>
      <c r="C4" s="47" t="s">
        <v>81</v>
      </c>
      <c r="D4" s="47" t="s">
        <v>35</v>
      </c>
      <c r="E4" s="47" t="s">
        <v>92</v>
      </c>
      <c r="F4" s="8">
        <v>1168438795</v>
      </c>
      <c r="G4" s="9">
        <v>6</v>
      </c>
      <c r="H4" s="9">
        <f t="shared" ref="H4:H34" si="0">G4*1.5</f>
        <v>9</v>
      </c>
      <c r="I4" s="9">
        <v>8</v>
      </c>
      <c r="J4" s="9">
        <f t="shared" ref="J4:J34" si="1">I4*1.5</f>
        <v>12</v>
      </c>
      <c r="K4" s="9">
        <v>8</v>
      </c>
      <c r="L4" s="9">
        <f t="shared" ref="L4:L34" si="2">K4*3</f>
        <v>24</v>
      </c>
      <c r="M4" s="9">
        <v>8</v>
      </c>
      <c r="N4" s="9">
        <f t="shared" ref="N4:N34" si="3">M4*4</f>
        <v>32</v>
      </c>
      <c r="O4" s="9">
        <v>0</v>
      </c>
      <c r="P4" s="9">
        <v>20</v>
      </c>
      <c r="Q4" s="9">
        <f>H4+J4+L4+N4+O4-P4</f>
        <v>57</v>
      </c>
    </row>
    <row r="5" spans="1:17">
      <c r="A5" s="42"/>
      <c r="B5" s="48"/>
      <c r="C5" s="48"/>
      <c r="D5" s="48"/>
      <c r="E5" s="48"/>
      <c r="F5" s="8" t="s">
        <v>74</v>
      </c>
      <c r="G5" s="9">
        <v>8</v>
      </c>
      <c r="H5" s="9">
        <f t="shared" si="0"/>
        <v>12</v>
      </c>
      <c r="I5" s="9">
        <v>10</v>
      </c>
      <c r="J5" s="9">
        <f t="shared" si="1"/>
        <v>15</v>
      </c>
      <c r="K5" s="9">
        <v>9</v>
      </c>
      <c r="L5" s="9">
        <f t="shared" si="2"/>
        <v>27</v>
      </c>
      <c r="M5" s="9">
        <v>8</v>
      </c>
      <c r="N5" s="9">
        <f t="shared" si="3"/>
        <v>32</v>
      </c>
      <c r="O5" s="9">
        <v>0</v>
      </c>
      <c r="P5" s="9">
        <v>20</v>
      </c>
      <c r="Q5" s="9">
        <f t="shared" ref="Q5:Q34" si="4">H5+J5+L5+N5+O5-P5</f>
        <v>66</v>
      </c>
    </row>
    <row r="6" spans="1:17">
      <c r="A6" s="42"/>
      <c r="B6" s="48"/>
      <c r="C6" s="48"/>
      <c r="D6" s="48"/>
      <c r="E6" s="48"/>
      <c r="F6" s="8" t="s">
        <v>75</v>
      </c>
      <c r="G6" s="9">
        <v>8</v>
      </c>
      <c r="H6" s="9">
        <f t="shared" si="0"/>
        <v>12</v>
      </c>
      <c r="I6" s="9">
        <v>8</v>
      </c>
      <c r="J6" s="9">
        <f t="shared" si="1"/>
        <v>12</v>
      </c>
      <c r="K6" s="9">
        <v>8</v>
      </c>
      <c r="L6" s="9">
        <f t="shared" si="2"/>
        <v>24</v>
      </c>
      <c r="M6" s="9">
        <v>7</v>
      </c>
      <c r="N6" s="9">
        <f t="shared" si="3"/>
        <v>28</v>
      </c>
      <c r="O6" s="9">
        <v>0</v>
      </c>
      <c r="P6" s="9">
        <v>20</v>
      </c>
      <c r="Q6" s="9">
        <f t="shared" si="4"/>
        <v>56</v>
      </c>
    </row>
    <row r="7" spans="1:17">
      <c r="A7" s="42"/>
      <c r="B7" s="48"/>
      <c r="C7" s="48"/>
      <c r="D7" s="48"/>
      <c r="E7" s="48"/>
      <c r="F7" s="8" t="s">
        <v>40</v>
      </c>
      <c r="G7" s="9">
        <v>8</v>
      </c>
      <c r="H7" s="9">
        <f t="shared" si="0"/>
        <v>12</v>
      </c>
      <c r="I7" s="9">
        <v>7</v>
      </c>
      <c r="J7" s="9">
        <f t="shared" si="1"/>
        <v>10.5</v>
      </c>
      <c r="K7" s="9">
        <v>8</v>
      </c>
      <c r="L7" s="9">
        <f t="shared" si="2"/>
        <v>24</v>
      </c>
      <c r="M7" s="9">
        <v>7</v>
      </c>
      <c r="N7" s="9">
        <f t="shared" si="3"/>
        <v>28</v>
      </c>
      <c r="O7" s="9">
        <v>0</v>
      </c>
      <c r="P7" s="9">
        <v>20</v>
      </c>
      <c r="Q7" s="9">
        <f t="shared" si="4"/>
        <v>54.5</v>
      </c>
    </row>
    <row r="8" spans="1:17">
      <c r="A8" s="42"/>
      <c r="B8" s="49"/>
      <c r="C8" s="49"/>
      <c r="D8" s="49"/>
      <c r="E8" s="49"/>
      <c r="F8" s="8" t="s">
        <v>34</v>
      </c>
      <c r="G8" s="9">
        <v>6</v>
      </c>
      <c r="H8" s="9">
        <f t="shared" si="0"/>
        <v>9</v>
      </c>
      <c r="I8" s="9">
        <v>10</v>
      </c>
      <c r="J8" s="9">
        <f t="shared" si="1"/>
        <v>15</v>
      </c>
      <c r="K8" s="9">
        <v>10</v>
      </c>
      <c r="L8" s="9">
        <f t="shared" si="2"/>
        <v>30</v>
      </c>
      <c r="M8" s="9">
        <v>10</v>
      </c>
      <c r="N8" s="9">
        <f t="shared" si="3"/>
        <v>40</v>
      </c>
      <c r="O8" s="9">
        <v>0</v>
      </c>
      <c r="P8" s="9">
        <v>20</v>
      </c>
      <c r="Q8" s="9">
        <f t="shared" si="4"/>
        <v>74</v>
      </c>
    </row>
    <row r="9" spans="1:17">
      <c r="A9" s="42"/>
      <c r="B9" s="47">
        <v>3</v>
      </c>
      <c r="C9" s="47" t="s">
        <v>42</v>
      </c>
      <c r="D9" s="47" t="s">
        <v>33</v>
      </c>
      <c r="E9" s="47" t="s">
        <v>92</v>
      </c>
      <c r="F9" s="8">
        <v>1168438795</v>
      </c>
      <c r="G9" s="9">
        <v>7</v>
      </c>
      <c r="H9" s="9">
        <f t="shared" si="0"/>
        <v>10.5</v>
      </c>
      <c r="I9" s="9">
        <v>6</v>
      </c>
      <c r="J9" s="9">
        <f t="shared" si="1"/>
        <v>9</v>
      </c>
      <c r="K9" s="9">
        <v>7</v>
      </c>
      <c r="L9" s="9">
        <f t="shared" si="2"/>
        <v>21</v>
      </c>
      <c r="M9" s="9">
        <v>8</v>
      </c>
      <c r="N9" s="9">
        <f t="shared" si="3"/>
        <v>32</v>
      </c>
      <c r="O9" s="9">
        <v>0</v>
      </c>
      <c r="P9" s="9">
        <v>0</v>
      </c>
      <c r="Q9" s="9">
        <f t="shared" si="4"/>
        <v>72.5</v>
      </c>
    </row>
    <row r="10" spans="1:17">
      <c r="A10" s="42"/>
      <c r="B10" s="48"/>
      <c r="C10" s="48"/>
      <c r="D10" s="48"/>
      <c r="E10" s="48"/>
      <c r="F10" s="8" t="s">
        <v>74</v>
      </c>
      <c r="G10" s="9">
        <v>9</v>
      </c>
      <c r="H10" s="9">
        <f t="shared" si="0"/>
        <v>13.5</v>
      </c>
      <c r="I10" s="9">
        <v>7</v>
      </c>
      <c r="J10" s="9">
        <f t="shared" si="1"/>
        <v>10.5</v>
      </c>
      <c r="K10" s="9">
        <v>8</v>
      </c>
      <c r="L10" s="9">
        <f t="shared" si="2"/>
        <v>24</v>
      </c>
      <c r="M10" s="9">
        <v>9</v>
      </c>
      <c r="N10" s="9">
        <f t="shared" si="3"/>
        <v>36</v>
      </c>
      <c r="O10" s="9">
        <v>0</v>
      </c>
      <c r="P10" s="9">
        <v>0</v>
      </c>
      <c r="Q10" s="9">
        <f t="shared" si="4"/>
        <v>84</v>
      </c>
    </row>
    <row r="11" spans="1:17">
      <c r="A11" s="42"/>
      <c r="B11" s="48"/>
      <c r="C11" s="48"/>
      <c r="D11" s="48"/>
      <c r="E11" s="48"/>
      <c r="F11" s="8" t="s">
        <v>75</v>
      </c>
      <c r="G11" s="9">
        <v>8</v>
      </c>
      <c r="H11" s="9">
        <f t="shared" si="0"/>
        <v>12</v>
      </c>
      <c r="I11" s="9">
        <v>6</v>
      </c>
      <c r="J11" s="9">
        <f t="shared" si="1"/>
        <v>9</v>
      </c>
      <c r="K11" s="9">
        <v>7</v>
      </c>
      <c r="L11" s="9">
        <f t="shared" si="2"/>
        <v>21</v>
      </c>
      <c r="M11" s="9">
        <v>8</v>
      </c>
      <c r="N11" s="9">
        <f t="shared" si="3"/>
        <v>32</v>
      </c>
      <c r="O11" s="9">
        <v>0</v>
      </c>
      <c r="P11" s="9">
        <v>0</v>
      </c>
      <c r="Q11" s="9">
        <f t="shared" si="4"/>
        <v>74</v>
      </c>
    </row>
    <row r="12" spans="1:17">
      <c r="A12" s="42"/>
      <c r="B12" s="48"/>
      <c r="C12" s="48"/>
      <c r="D12" s="48"/>
      <c r="E12" s="48"/>
      <c r="F12" s="8" t="s">
        <v>40</v>
      </c>
      <c r="G12" s="9">
        <v>8</v>
      </c>
      <c r="H12" s="9">
        <f t="shared" si="0"/>
        <v>12</v>
      </c>
      <c r="I12" s="9">
        <v>6</v>
      </c>
      <c r="J12" s="9">
        <f t="shared" si="1"/>
        <v>9</v>
      </c>
      <c r="K12" s="9">
        <v>7</v>
      </c>
      <c r="L12" s="9">
        <f t="shared" si="2"/>
        <v>21</v>
      </c>
      <c r="M12" s="9">
        <v>7</v>
      </c>
      <c r="N12" s="9">
        <f t="shared" si="3"/>
        <v>28</v>
      </c>
      <c r="O12" s="9">
        <v>0</v>
      </c>
      <c r="P12" s="9">
        <v>0</v>
      </c>
      <c r="Q12" s="9">
        <f t="shared" si="4"/>
        <v>70</v>
      </c>
    </row>
    <row r="13" spans="1:17">
      <c r="A13" s="42"/>
      <c r="B13" s="49"/>
      <c r="C13" s="49"/>
      <c r="D13" s="49"/>
      <c r="E13" s="49"/>
      <c r="F13" s="8" t="s">
        <v>34</v>
      </c>
      <c r="G13" s="9">
        <v>8</v>
      </c>
      <c r="H13" s="9">
        <f t="shared" si="0"/>
        <v>12</v>
      </c>
      <c r="I13" s="9">
        <v>8</v>
      </c>
      <c r="J13" s="9">
        <f t="shared" si="1"/>
        <v>12</v>
      </c>
      <c r="K13" s="9">
        <v>9</v>
      </c>
      <c r="L13" s="9">
        <f t="shared" si="2"/>
        <v>27</v>
      </c>
      <c r="M13" s="9">
        <v>8</v>
      </c>
      <c r="N13" s="9">
        <f t="shared" si="3"/>
        <v>32</v>
      </c>
      <c r="O13" s="9">
        <v>0</v>
      </c>
      <c r="P13" s="9">
        <v>0</v>
      </c>
      <c r="Q13" s="9">
        <f t="shared" si="4"/>
        <v>83</v>
      </c>
    </row>
    <row r="14" spans="1:17">
      <c r="A14" s="42"/>
      <c r="B14" s="47">
        <v>4</v>
      </c>
      <c r="C14" s="47" t="s">
        <v>76</v>
      </c>
      <c r="D14" s="47" t="s">
        <v>33</v>
      </c>
      <c r="E14" s="47" t="s">
        <v>92</v>
      </c>
      <c r="F14" s="8">
        <v>1168438795</v>
      </c>
      <c r="G14" s="9">
        <v>7</v>
      </c>
      <c r="H14" s="9">
        <f t="shared" si="0"/>
        <v>10.5</v>
      </c>
      <c r="I14" s="9">
        <v>10</v>
      </c>
      <c r="J14" s="9">
        <f t="shared" si="1"/>
        <v>15</v>
      </c>
      <c r="K14" s="9">
        <v>8</v>
      </c>
      <c r="L14" s="9">
        <f t="shared" si="2"/>
        <v>24</v>
      </c>
      <c r="M14" s="9">
        <v>7</v>
      </c>
      <c r="N14" s="9">
        <f t="shared" si="3"/>
        <v>28</v>
      </c>
      <c r="O14" s="9">
        <v>0</v>
      </c>
      <c r="P14" s="9">
        <v>0</v>
      </c>
      <c r="Q14" s="9">
        <f t="shared" si="4"/>
        <v>77.5</v>
      </c>
    </row>
    <row r="15" spans="1:17">
      <c r="A15" s="42"/>
      <c r="B15" s="48"/>
      <c r="C15" s="48"/>
      <c r="D15" s="48"/>
      <c r="E15" s="48"/>
      <c r="F15" s="8" t="s">
        <v>74</v>
      </c>
      <c r="G15" s="9">
        <v>8</v>
      </c>
      <c r="H15" s="9">
        <f t="shared" si="0"/>
        <v>12</v>
      </c>
      <c r="I15" s="9">
        <v>10</v>
      </c>
      <c r="J15" s="9">
        <f t="shared" si="1"/>
        <v>15</v>
      </c>
      <c r="K15" s="9">
        <v>8</v>
      </c>
      <c r="L15" s="9">
        <f t="shared" si="2"/>
        <v>24</v>
      </c>
      <c r="M15" s="9">
        <v>7</v>
      </c>
      <c r="N15" s="9">
        <f t="shared" si="3"/>
        <v>28</v>
      </c>
      <c r="O15" s="9">
        <v>0</v>
      </c>
      <c r="P15" s="9">
        <v>0</v>
      </c>
      <c r="Q15" s="9">
        <f t="shared" si="4"/>
        <v>79</v>
      </c>
    </row>
    <row r="16" spans="1:17">
      <c r="A16" s="42"/>
      <c r="B16" s="48"/>
      <c r="C16" s="48"/>
      <c r="D16" s="48"/>
      <c r="E16" s="48"/>
      <c r="F16" s="8" t="s">
        <v>75</v>
      </c>
      <c r="G16" s="9">
        <v>8</v>
      </c>
      <c r="H16" s="9">
        <f t="shared" si="0"/>
        <v>12</v>
      </c>
      <c r="I16" s="9">
        <v>8</v>
      </c>
      <c r="J16" s="9">
        <f t="shared" si="1"/>
        <v>12</v>
      </c>
      <c r="K16" s="9">
        <v>8</v>
      </c>
      <c r="L16" s="9">
        <f t="shared" si="2"/>
        <v>24</v>
      </c>
      <c r="M16" s="9">
        <v>8</v>
      </c>
      <c r="N16" s="9">
        <f t="shared" si="3"/>
        <v>32</v>
      </c>
      <c r="O16" s="9">
        <v>0</v>
      </c>
      <c r="P16" s="9">
        <v>0</v>
      </c>
      <c r="Q16" s="9">
        <f t="shared" si="4"/>
        <v>80</v>
      </c>
    </row>
    <row r="17" spans="1:17">
      <c r="A17" s="42"/>
      <c r="B17" s="48"/>
      <c r="C17" s="48"/>
      <c r="D17" s="48"/>
      <c r="E17" s="48"/>
      <c r="F17" s="8" t="s">
        <v>40</v>
      </c>
      <c r="G17" s="9">
        <v>9</v>
      </c>
      <c r="H17" s="9">
        <f t="shared" si="0"/>
        <v>13.5</v>
      </c>
      <c r="I17" s="9">
        <v>9</v>
      </c>
      <c r="J17" s="9">
        <f t="shared" si="1"/>
        <v>13.5</v>
      </c>
      <c r="K17" s="9">
        <v>9</v>
      </c>
      <c r="L17" s="9">
        <f t="shared" si="2"/>
        <v>27</v>
      </c>
      <c r="M17" s="9">
        <v>9</v>
      </c>
      <c r="N17" s="9">
        <f t="shared" si="3"/>
        <v>36</v>
      </c>
      <c r="O17" s="9">
        <v>0</v>
      </c>
      <c r="P17" s="9">
        <v>0</v>
      </c>
      <c r="Q17" s="9">
        <f t="shared" si="4"/>
        <v>90</v>
      </c>
    </row>
    <row r="18" spans="1:17">
      <c r="A18" s="42"/>
      <c r="B18" s="49"/>
      <c r="C18" s="49"/>
      <c r="D18" s="49"/>
      <c r="E18" s="49"/>
      <c r="F18" s="8" t="s">
        <v>34</v>
      </c>
      <c r="G18" s="9">
        <v>5</v>
      </c>
      <c r="H18" s="9">
        <f t="shared" si="0"/>
        <v>7.5</v>
      </c>
      <c r="I18" s="9">
        <v>10</v>
      </c>
      <c r="J18" s="9">
        <f t="shared" si="1"/>
        <v>15</v>
      </c>
      <c r="K18" s="9">
        <v>10</v>
      </c>
      <c r="L18" s="9">
        <f t="shared" si="2"/>
        <v>30</v>
      </c>
      <c r="M18" s="9">
        <v>7</v>
      </c>
      <c r="N18" s="9">
        <f t="shared" si="3"/>
        <v>28</v>
      </c>
      <c r="O18" s="9">
        <v>0</v>
      </c>
      <c r="P18" s="9">
        <v>0</v>
      </c>
      <c r="Q18" s="9">
        <f t="shared" si="4"/>
        <v>80.5</v>
      </c>
    </row>
    <row r="19" spans="1:17">
      <c r="A19" s="42"/>
      <c r="B19" s="47">
        <v>2</v>
      </c>
      <c r="C19" s="47" t="s">
        <v>34</v>
      </c>
      <c r="D19" s="47" t="s">
        <v>33</v>
      </c>
      <c r="E19" s="47" t="s">
        <v>93</v>
      </c>
      <c r="F19" s="8">
        <v>1168438795</v>
      </c>
      <c r="G19" s="9">
        <v>5</v>
      </c>
      <c r="H19" s="9">
        <f t="shared" si="0"/>
        <v>7.5</v>
      </c>
      <c r="I19" s="9">
        <v>9</v>
      </c>
      <c r="J19" s="9">
        <f t="shared" si="1"/>
        <v>13.5</v>
      </c>
      <c r="K19" s="9">
        <v>5</v>
      </c>
      <c r="L19" s="9">
        <f t="shared" si="2"/>
        <v>15</v>
      </c>
      <c r="M19" s="9">
        <v>5</v>
      </c>
      <c r="N19" s="9">
        <f t="shared" si="3"/>
        <v>20</v>
      </c>
      <c r="O19" s="9">
        <v>0</v>
      </c>
      <c r="P19" s="9">
        <v>0</v>
      </c>
      <c r="Q19" s="9">
        <f t="shared" si="4"/>
        <v>56</v>
      </c>
    </row>
    <row r="20" spans="1:17">
      <c r="A20" s="42"/>
      <c r="B20" s="48"/>
      <c r="C20" s="48"/>
      <c r="D20" s="48"/>
      <c r="E20" s="48"/>
      <c r="F20" s="8" t="s">
        <v>74</v>
      </c>
      <c r="G20" s="9">
        <v>7</v>
      </c>
      <c r="H20" s="9">
        <f t="shared" si="0"/>
        <v>10.5</v>
      </c>
      <c r="I20" s="9">
        <v>8</v>
      </c>
      <c r="J20" s="9">
        <f t="shared" si="1"/>
        <v>12</v>
      </c>
      <c r="K20" s="9">
        <v>7</v>
      </c>
      <c r="L20" s="9">
        <f t="shared" si="2"/>
        <v>21</v>
      </c>
      <c r="M20" s="9">
        <v>9</v>
      </c>
      <c r="N20" s="9">
        <f t="shared" si="3"/>
        <v>36</v>
      </c>
      <c r="O20" s="9">
        <v>0</v>
      </c>
      <c r="P20" s="9">
        <v>0</v>
      </c>
      <c r="Q20" s="9">
        <f t="shared" si="4"/>
        <v>79.5</v>
      </c>
    </row>
    <row r="21" spans="1:17">
      <c r="A21" s="42"/>
      <c r="B21" s="48"/>
      <c r="C21" s="48"/>
      <c r="D21" s="48"/>
      <c r="E21" s="48"/>
      <c r="F21" s="8" t="s">
        <v>75</v>
      </c>
      <c r="G21" s="9">
        <v>8</v>
      </c>
      <c r="H21" s="9">
        <f t="shared" si="0"/>
        <v>12</v>
      </c>
      <c r="I21" s="9">
        <v>7</v>
      </c>
      <c r="J21" s="9">
        <f t="shared" si="1"/>
        <v>10.5</v>
      </c>
      <c r="K21" s="9">
        <v>7</v>
      </c>
      <c r="L21" s="9">
        <f t="shared" si="2"/>
        <v>21</v>
      </c>
      <c r="M21" s="9">
        <v>9</v>
      </c>
      <c r="N21" s="9">
        <f t="shared" si="3"/>
        <v>36</v>
      </c>
      <c r="O21" s="9">
        <v>0</v>
      </c>
      <c r="P21" s="9">
        <v>0</v>
      </c>
      <c r="Q21" s="9">
        <f t="shared" si="4"/>
        <v>79.5</v>
      </c>
    </row>
    <row r="22" spans="1:17">
      <c r="A22" s="42"/>
      <c r="B22" s="49"/>
      <c r="C22" s="49"/>
      <c r="D22" s="49"/>
      <c r="E22" s="49"/>
      <c r="F22" s="8" t="s">
        <v>40</v>
      </c>
      <c r="G22" s="9">
        <v>8</v>
      </c>
      <c r="H22" s="9">
        <f t="shared" si="0"/>
        <v>12</v>
      </c>
      <c r="I22" s="9">
        <v>6</v>
      </c>
      <c r="J22" s="9">
        <f t="shared" si="1"/>
        <v>9</v>
      </c>
      <c r="K22" s="9">
        <v>7</v>
      </c>
      <c r="L22" s="9">
        <f t="shared" si="2"/>
        <v>21</v>
      </c>
      <c r="M22" s="9">
        <v>8</v>
      </c>
      <c r="N22" s="9">
        <f t="shared" si="3"/>
        <v>32</v>
      </c>
      <c r="O22" s="9">
        <v>0</v>
      </c>
      <c r="P22" s="9">
        <v>0</v>
      </c>
      <c r="Q22" s="9">
        <f t="shared" si="4"/>
        <v>74</v>
      </c>
    </row>
    <row r="23" spans="1:17">
      <c r="A23" s="42"/>
      <c r="B23" s="47">
        <v>5</v>
      </c>
      <c r="C23" s="47" t="s">
        <v>84</v>
      </c>
      <c r="D23" s="47" t="s">
        <v>35</v>
      </c>
      <c r="E23" s="47" t="s">
        <v>93</v>
      </c>
      <c r="F23" s="8">
        <v>1168438795</v>
      </c>
      <c r="G23" s="9">
        <v>8</v>
      </c>
      <c r="H23" s="9">
        <f t="shared" si="0"/>
        <v>12</v>
      </c>
      <c r="I23" s="9">
        <v>8</v>
      </c>
      <c r="J23" s="9">
        <f t="shared" si="1"/>
        <v>12</v>
      </c>
      <c r="K23" s="9">
        <v>8</v>
      </c>
      <c r="L23" s="9">
        <f t="shared" si="2"/>
        <v>24</v>
      </c>
      <c r="M23" s="9">
        <v>7</v>
      </c>
      <c r="N23" s="9">
        <f t="shared" si="3"/>
        <v>28</v>
      </c>
      <c r="O23" s="9">
        <v>0</v>
      </c>
      <c r="P23" s="9">
        <v>0</v>
      </c>
      <c r="Q23" s="9">
        <f t="shared" si="4"/>
        <v>76</v>
      </c>
    </row>
    <row r="24" spans="1:17">
      <c r="A24" s="42"/>
      <c r="B24" s="48"/>
      <c r="C24" s="48"/>
      <c r="D24" s="48"/>
      <c r="E24" s="48"/>
      <c r="F24" s="8" t="s">
        <v>74</v>
      </c>
      <c r="G24" s="9">
        <v>8</v>
      </c>
      <c r="H24" s="9">
        <f t="shared" si="0"/>
        <v>12</v>
      </c>
      <c r="I24" s="9">
        <v>10</v>
      </c>
      <c r="J24" s="9">
        <f t="shared" si="1"/>
        <v>15</v>
      </c>
      <c r="K24" s="9">
        <v>6</v>
      </c>
      <c r="L24" s="9">
        <f t="shared" si="2"/>
        <v>18</v>
      </c>
      <c r="M24" s="9">
        <v>6</v>
      </c>
      <c r="N24" s="9">
        <f t="shared" si="3"/>
        <v>24</v>
      </c>
      <c r="O24" s="9">
        <v>0</v>
      </c>
      <c r="P24" s="9">
        <v>0</v>
      </c>
      <c r="Q24" s="9">
        <f t="shared" si="4"/>
        <v>69</v>
      </c>
    </row>
    <row r="25" spans="1:17">
      <c r="A25" s="42"/>
      <c r="B25" s="48"/>
      <c r="C25" s="48"/>
      <c r="D25" s="48"/>
      <c r="E25" s="48"/>
      <c r="F25" s="8" t="s">
        <v>75</v>
      </c>
      <c r="G25" s="9">
        <v>8</v>
      </c>
      <c r="H25" s="9">
        <f t="shared" si="0"/>
        <v>12</v>
      </c>
      <c r="I25" s="9">
        <v>9</v>
      </c>
      <c r="J25" s="9">
        <f t="shared" si="1"/>
        <v>13.5</v>
      </c>
      <c r="K25" s="9">
        <v>10</v>
      </c>
      <c r="L25" s="9">
        <f t="shared" si="2"/>
        <v>30</v>
      </c>
      <c r="M25" s="9">
        <v>7</v>
      </c>
      <c r="N25" s="9">
        <f t="shared" si="3"/>
        <v>28</v>
      </c>
      <c r="O25" s="9">
        <v>0</v>
      </c>
      <c r="P25" s="9">
        <v>0</v>
      </c>
      <c r="Q25" s="9">
        <f t="shared" si="4"/>
        <v>83.5</v>
      </c>
    </row>
    <row r="26" spans="1:17">
      <c r="A26" s="42"/>
      <c r="B26" s="49"/>
      <c r="C26" s="49"/>
      <c r="D26" s="49"/>
      <c r="E26" s="49"/>
      <c r="F26" s="8" t="s">
        <v>40</v>
      </c>
      <c r="G26" s="9">
        <v>9</v>
      </c>
      <c r="H26" s="9">
        <f t="shared" si="0"/>
        <v>13.5</v>
      </c>
      <c r="I26" s="9">
        <v>10</v>
      </c>
      <c r="J26" s="9">
        <f t="shared" si="1"/>
        <v>15</v>
      </c>
      <c r="K26" s="9">
        <v>8</v>
      </c>
      <c r="L26" s="9">
        <f t="shared" si="2"/>
        <v>24</v>
      </c>
      <c r="M26" s="9">
        <v>5</v>
      </c>
      <c r="N26" s="9">
        <f t="shared" si="3"/>
        <v>20</v>
      </c>
      <c r="O26" s="9">
        <v>0</v>
      </c>
      <c r="P26" s="9">
        <v>0</v>
      </c>
      <c r="Q26" s="9">
        <f t="shared" si="4"/>
        <v>72.5</v>
      </c>
    </row>
    <row r="27" spans="1:17">
      <c r="A27" s="42"/>
      <c r="B27" s="47">
        <v>6</v>
      </c>
      <c r="C27" s="47" t="s">
        <v>80</v>
      </c>
      <c r="D27" s="47" t="s">
        <v>33</v>
      </c>
      <c r="E27" s="47" t="s">
        <v>93</v>
      </c>
      <c r="F27" s="8">
        <v>1168438795</v>
      </c>
      <c r="G27" s="9">
        <v>8</v>
      </c>
      <c r="H27" s="9">
        <f t="shared" si="0"/>
        <v>12</v>
      </c>
      <c r="I27" s="9">
        <v>9</v>
      </c>
      <c r="J27" s="9">
        <f t="shared" si="1"/>
        <v>13.5</v>
      </c>
      <c r="K27" s="9">
        <v>9</v>
      </c>
      <c r="L27" s="9">
        <f t="shared" si="2"/>
        <v>27</v>
      </c>
      <c r="M27" s="9">
        <v>8</v>
      </c>
      <c r="N27" s="9">
        <f t="shared" si="3"/>
        <v>32</v>
      </c>
      <c r="O27" s="9">
        <v>0</v>
      </c>
      <c r="P27" s="9">
        <v>0</v>
      </c>
      <c r="Q27" s="9">
        <f t="shared" si="4"/>
        <v>84.5</v>
      </c>
    </row>
    <row r="28" spans="1:17">
      <c r="A28" s="42"/>
      <c r="B28" s="48"/>
      <c r="C28" s="48"/>
      <c r="D28" s="48"/>
      <c r="E28" s="48"/>
      <c r="F28" s="8" t="s">
        <v>74</v>
      </c>
      <c r="G28" s="9">
        <v>9</v>
      </c>
      <c r="H28" s="9">
        <f t="shared" si="0"/>
        <v>13.5</v>
      </c>
      <c r="I28" s="9">
        <v>10</v>
      </c>
      <c r="J28" s="9">
        <f t="shared" si="1"/>
        <v>15</v>
      </c>
      <c r="K28" s="9">
        <v>8</v>
      </c>
      <c r="L28" s="9">
        <f t="shared" si="2"/>
        <v>24</v>
      </c>
      <c r="M28" s="9">
        <v>9</v>
      </c>
      <c r="N28" s="9">
        <f t="shared" si="3"/>
        <v>36</v>
      </c>
      <c r="O28" s="9">
        <v>0</v>
      </c>
      <c r="P28" s="9">
        <v>0</v>
      </c>
      <c r="Q28" s="9">
        <f t="shared" si="4"/>
        <v>88.5</v>
      </c>
    </row>
    <row r="29" spans="1:17">
      <c r="A29" s="42"/>
      <c r="B29" s="48"/>
      <c r="C29" s="48"/>
      <c r="D29" s="48"/>
      <c r="E29" s="48"/>
      <c r="F29" s="8" t="s">
        <v>75</v>
      </c>
      <c r="G29" s="9">
        <v>8</v>
      </c>
      <c r="H29" s="9">
        <f t="shared" si="0"/>
        <v>12</v>
      </c>
      <c r="I29" s="9">
        <v>9</v>
      </c>
      <c r="J29" s="9">
        <f t="shared" si="1"/>
        <v>13.5</v>
      </c>
      <c r="K29" s="9">
        <v>9</v>
      </c>
      <c r="L29" s="9">
        <f t="shared" si="2"/>
        <v>27</v>
      </c>
      <c r="M29" s="9">
        <v>10</v>
      </c>
      <c r="N29" s="9">
        <f t="shared" si="3"/>
        <v>40</v>
      </c>
      <c r="O29" s="9">
        <v>0</v>
      </c>
      <c r="P29" s="9">
        <v>0</v>
      </c>
      <c r="Q29" s="9">
        <f t="shared" si="4"/>
        <v>92.5</v>
      </c>
    </row>
    <row r="30" spans="1:17">
      <c r="A30" s="42"/>
      <c r="B30" s="49"/>
      <c r="C30" s="49"/>
      <c r="D30" s="49"/>
      <c r="E30" s="49"/>
      <c r="F30" s="8" t="s">
        <v>40</v>
      </c>
      <c r="G30" s="9">
        <v>10</v>
      </c>
      <c r="H30" s="9">
        <f t="shared" si="0"/>
        <v>15</v>
      </c>
      <c r="I30" s="9">
        <v>9</v>
      </c>
      <c r="J30" s="9">
        <f t="shared" si="1"/>
        <v>13.5</v>
      </c>
      <c r="K30" s="9">
        <v>8</v>
      </c>
      <c r="L30" s="9">
        <f t="shared" si="2"/>
        <v>24</v>
      </c>
      <c r="M30" s="9">
        <v>9</v>
      </c>
      <c r="N30" s="9">
        <f t="shared" si="3"/>
        <v>36</v>
      </c>
      <c r="O30" s="9">
        <v>0</v>
      </c>
      <c r="P30" s="9">
        <v>0</v>
      </c>
      <c r="Q30" s="9">
        <f t="shared" si="4"/>
        <v>88.5</v>
      </c>
    </row>
  </sheetData>
  <mergeCells count="25">
    <mergeCell ref="B2:Q2"/>
    <mergeCell ref="B4:B8"/>
    <mergeCell ref="B9:B13"/>
    <mergeCell ref="B14:B18"/>
    <mergeCell ref="B19:B22"/>
    <mergeCell ref="B23:B26"/>
    <mergeCell ref="B27:B30"/>
    <mergeCell ref="C4:C8"/>
    <mergeCell ref="C9:C13"/>
    <mergeCell ref="C14:C18"/>
    <mergeCell ref="C19:C22"/>
    <mergeCell ref="C23:C26"/>
    <mergeCell ref="C27:C30"/>
    <mergeCell ref="D4:D8"/>
    <mergeCell ref="D9:D13"/>
    <mergeCell ref="D14:D18"/>
    <mergeCell ref="D19:D22"/>
    <mergeCell ref="D23:D26"/>
    <mergeCell ref="D27:D30"/>
    <mergeCell ref="E4:E8"/>
    <mergeCell ref="E9:E13"/>
    <mergeCell ref="E14:E18"/>
    <mergeCell ref="E19:E22"/>
    <mergeCell ref="E23:E26"/>
    <mergeCell ref="E27:E3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R29"/>
  <sheetViews>
    <sheetView tabSelected="1" workbookViewId="0">
      <selection activeCell="G31" sqref="G31"/>
    </sheetView>
  </sheetViews>
  <sheetFormatPr defaultColWidth="9" defaultRowHeight="16.5"/>
  <cols>
    <col min="1" max="1" width="9" style="1"/>
    <col min="2" max="2" width="6.25" style="1" customWidth="1"/>
    <col min="3" max="3" width="13.125" style="1" customWidth="1"/>
    <col min="4" max="4" width="4.375" style="1" customWidth="1"/>
    <col min="5" max="5" width="28.375" style="1" customWidth="1"/>
    <col min="6" max="6" width="6.25" style="1" customWidth="1"/>
    <col min="7" max="7" width="7.875" style="1" customWidth="1"/>
    <col min="8" max="8" width="10.375" style="1" customWidth="1"/>
    <col min="9" max="9" width="13.25" style="21" customWidth="1"/>
    <col min="10" max="10" width="9.25" style="1" customWidth="1"/>
    <col min="11" max="11" width="6.375" style="1" customWidth="1"/>
    <col min="12" max="12" width="8.125" style="1" customWidth="1"/>
    <col min="13" max="13" width="10.25" style="1" customWidth="1"/>
    <col min="14" max="14" width="6.25" style="1" customWidth="1"/>
    <col min="15" max="15" width="13.125" style="1" customWidth="1"/>
    <col min="16" max="16" width="6.375" style="1" customWidth="1"/>
    <col min="17" max="17" width="3.875" style="1" customWidth="1"/>
    <col min="18" max="16384" width="9" style="1"/>
  </cols>
  <sheetData>
    <row r="2" spans="2:18">
      <c r="B2" s="22" t="s">
        <v>94</v>
      </c>
      <c r="C2" s="22"/>
      <c r="D2" s="22"/>
      <c r="E2" s="22"/>
      <c r="F2" s="22"/>
      <c r="G2" s="22"/>
      <c r="H2" s="22"/>
      <c r="I2" s="22"/>
      <c r="J2" s="22"/>
      <c r="K2" s="22"/>
      <c r="L2" s="22"/>
      <c r="N2" s="22" t="s">
        <v>95</v>
      </c>
      <c r="O2" s="22"/>
      <c r="P2" s="22"/>
      <c r="Q2" s="22"/>
      <c r="R2" s="22"/>
    </row>
    <row r="3" spans="2:18">
      <c r="B3" s="22" t="s">
        <v>18</v>
      </c>
      <c r="C3" s="22" t="s">
        <v>19</v>
      </c>
      <c r="D3" s="23" t="s">
        <v>20</v>
      </c>
      <c r="E3" s="22" t="s">
        <v>21</v>
      </c>
      <c r="F3" s="22" t="s">
        <v>22</v>
      </c>
      <c r="G3" s="22" t="s">
        <v>96</v>
      </c>
      <c r="H3" s="23" t="s">
        <v>25</v>
      </c>
      <c r="I3" s="23" t="s">
        <v>97</v>
      </c>
      <c r="J3" s="24" t="s">
        <v>29</v>
      </c>
      <c r="K3" s="25" t="s">
        <v>60</v>
      </c>
      <c r="L3" s="23" t="s">
        <v>30</v>
      </c>
      <c r="N3" s="22" t="s">
        <v>18</v>
      </c>
      <c r="O3" s="22" t="s">
        <v>19</v>
      </c>
      <c r="P3" s="22" t="s">
        <v>60</v>
      </c>
      <c r="Q3" s="23" t="s">
        <v>30</v>
      </c>
      <c r="R3" s="22" t="s">
        <v>98</v>
      </c>
    </row>
    <row r="4" spans="2:18">
      <c r="B4" s="22"/>
      <c r="C4" s="22"/>
      <c r="D4" s="22"/>
      <c r="E4" s="22"/>
      <c r="F4" s="22"/>
      <c r="G4" s="22"/>
      <c r="H4" s="22"/>
      <c r="I4" s="22"/>
      <c r="J4" s="26"/>
      <c r="K4" s="27"/>
      <c r="L4" s="22"/>
      <c r="N4" s="28" t="s">
        <v>99</v>
      </c>
      <c r="O4" s="28" t="s">
        <v>34</v>
      </c>
      <c r="P4" s="29">
        <v>203.2</v>
      </c>
      <c r="Q4" s="28">
        <f>RANK(P4,P$4:P$11,0)</f>
        <v>1</v>
      </c>
      <c r="R4" s="28" t="s">
        <v>100</v>
      </c>
    </row>
    <row r="5" spans="2:18">
      <c r="B5" s="22"/>
      <c r="C5" s="22"/>
      <c r="D5" s="22"/>
      <c r="E5" s="22"/>
      <c r="F5" s="22"/>
      <c r="G5" s="22"/>
      <c r="H5" s="22"/>
      <c r="I5" s="22"/>
      <c r="J5" s="26"/>
      <c r="K5" s="30"/>
      <c r="L5" s="22"/>
      <c r="N5" s="28" t="s">
        <v>93</v>
      </c>
      <c r="O5" s="28" t="s">
        <v>80</v>
      </c>
      <c r="P5" s="29">
        <v>194.8</v>
      </c>
      <c r="Q5" s="28">
        <f t="shared" ref="Q5:Q11" si="0">RANK(P5,P$4:P$11,0)</f>
        <v>2</v>
      </c>
      <c r="R5" s="28" t="s">
        <v>101</v>
      </c>
    </row>
    <row r="6" spans="2:18">
      <c r="B6" s="28" t="s">
        <v>92</v>
      </c>
      <c r="C6" s="28" t="s">
        <v>102</v>
      </c>
      <c r="D6" s="28">
        <v>158</v>
      </c>
      <c r="E6" s="31" t="s">
        <v>103</v>
      </c>
      <c r="F6" s="31" t="s">
        <v>35</v>
      </c>
      <c r="G6" s="31" t="s">
        <v>104</v>
      </c>
      <c r="H6" s="32">
        <v>79.15</v>
      </c>
      <c r="I6" s="31">
        <v>79.2</v>
      </c>
      <c r="J6" s="33">
        <f>I6/108</f>
        <v>0.733333333333333</v>
      </c>
      <c r="K6" s="34">
        <f>SUMIF(G6:G8,"√",I6:I8)</f>
        <v>156.2</v>
      </c>
      <c r="L6" s="35">
        <f>RANK(K6,K$6:K$29,0)</f>
        <v>8</v>
      </c>
      <c r="N6" s="28" t="s">
        <v>105</v>
      </c>
      <c r="O6" s="28" t="s">
        <v>32</v>
      </c>
      <c r="P6" s="29">
        <v>191.2</v>
      </c>
      <c r="Q6" s="28">
        <f t="shared" si="0"/>
        <v>3</v>
      </c>
      <c r="R6" s="28" t="s">
        <v>106</v>
      </c>
    </row>
    <row r="7" spans="2:18">
      <c r="B7" s="28"/>
      <c r="C7" s="28"/>
      <c r="D7" s="28"/>
      <c r="E7" s="31" t="s">
        <v>107</v>
      </c>
      <c r="F7" s="31" t="s">
        <v>33</v>
      </c>
      <c r="G7" s="31" t="s">
        <v>104</v>
      </c>
      <c r="H7" s="32">
        <v>76.9625</v>
      </c>
      <c r="I7" s="31">
        <v>77</v>
      </c>
      <c r="J7" s="33">
        <f t="shared" ref="J7:J29" si="1">I7/108</f>
        <v>0.712962962962963</v>
      </c>
      <c r="K7" s="36"/>
      <c r="L7" s="37"/>
      <c r="N7" s="28" t="s">
        <v>108</v>
      </c>
      <c r="O7" s="28" t="s">
        <v>84</v>
      </c>
      <c r="P7" s="29">
        <v>181.7</v>
      </c>
      <c r="Q7" s="28">
        <f t="shared" si="0"/>
        <v>4</v>
      </c>
      <c r="R7" s="28" t="s">
        <v>109</v>
      </c>
    </row>
    <row r="8" spans="2:18">
      <c r="B8" s="28"/>
      <c r="C8" s="28"/>
      <c r="D8" s="28"/>
      <c r="E8" s="28" t="s">
        <v>110</v>
      </c>
      <c r="F8" s="28" t="s">
        <v>111</v>
      </c>
      <c r="G8" s="28" t="s">
        <v>110</v>
      </c>
      <c r="H8" s="29" t="s">
        <v>110</v>
      </c>
      <c r="I8" s="28" t="s">
        <v>110</v>
      </c>
      <c r="J8" s="28" t="s">
        <v>110</v>
      </c>
      <c r="K8" s="38"/>
      <c r="L8" s="39"/>
      <c r="N8" s="28" t="s">
        <v>112</v>
      </c>
      <c r="O8" s="28" t="s">
        <v>42</v>
      </c>
      <c r="P8" s="29">
        <v>174.7</v>
      </c>
      <c r="Q8" s="28">
        <f t="shared" si="0"/>
        <v>5</v>
      </c>
      <c r="R8" s="28" t="s">
        <v>113</v>
      </c>
    </row>
    <row r="9" spans="2:18">
      <c r="B9" s="28" t="s">
        <v>93</v>
      </c>
      <c r="C9" s="28" t="s">
        <v>80</v>
      </c>
      <c r="D9" s="28">
        <v>22</v>
      </c>
      <c r="E9" s="28" t="s">
        <v>114</v>
      </c>
      <c r="F9" s="28" t="s">
        <v>35</v>
      </c>
      <c r="G9" s="28" t="s">
        <v>115</v>
      </c>
      <c r="H9" s="29">
        <v>89.375</v>
      </c>
      <c r="I9" s="28">
        <v>89.4</v>
      </c>
      <c r="J9" s="40">
        <f t="shared" si="1"/>
        <v>0.827777777777778</v>
      </c>
      <c r="K9" s="34">
        <f>SUMIF(G9:G11,"√",I9:I11)</f>
        <v>194.8</v>
      </c>
      <c r="L9" s="35">
        <f>RANK(K9,K$6:K$29,0)</f>
        <v>2</v>
      </c>
      <c r="N9" s="28" t="s">
        <v>116</v>
      </c>
      <c r="O9" s="28" t="s">
        <v>81</v>
      </c>
      <c r="P9" s="29">
        <v>168.4</v>
      </c>
      <c r="Q9" s="28">
        <f t="shared" si="0"/>
        <v>6</v>
      </c>
      <c r="R9" s="28" t="s">
        <v>113</v>
      </c>
    </row>
    <row r="10" spans="2:18">
      <c r="B10" s="28"/>
      <c r="C10" s="28"/>
      <c r="D10" s="28"/>
      <c r="E10" s="31" t="s">
        <v>117</v>
      </c>
      <c r="F10" s="31" t="s">
        <v>33</v>
      </c>
      <c r="G10" s="31" t="s">
        <v>104</v>
      </c>
      <c r="H10" s="32">
        <v>95.05</v>
      </c>
      <c r="I10" s="31">
        <v>95.1</v>
      </c>
      <c r="J10" s="33">
        <f t="shared" si="1"/>
        <v>0.880555555555556</v>
      </c>
      <c r="K10" s="36"/>
      <c r="L10" s="37"/>
      <c r="N10" s="28" t="s">
        <v>118</v>
      </c>
      <c r="O10" s="28" t="s">
        <v>38</v>
      </c>
      <c r="P10" s="29">
        <v>162.7</v>
      </c>
      <c r="Q10" s="28">
        <f t="shared" si="0"/>
        <v>7</v>
      </c>
      <c r="R10" s="28" t="s">
        <v>113</v>
      </c>
    </row>
    <row r="11" spans="2:18">
      <c r="B11" s="28"/>
      <c r="C11" s="28"/>
      <c r="D11" s="28"/>
      <c r="E11" s="31" t="s">
        <v>119</v>
      </c>
      <c r="F11" s="31" t="s">
        <v>111</v>
      </c>
      <c r="G11" s="31" t="s">
        <v>104</v>
      </c>
      <c r="H11" s="32">
        <v>99.725</v>
      </c>
      <c r="I11" s="31">
        <v>99.7</v>
      </c>
      <c r="J11" s="33">
        <f t="shared" si="1"/>
        <v>0.923148148148148</v>
      </c>
      <c r="K11" s="38"/>
      <c r="L11" s="39"/>
      <c r="N11" s="28" t="s">
        <v>92</v>
      </c>
      <c r="O11" s="28" t="s">
        <v>102</v>
      </c>
      <c r="P11" s="29">
        <v>156.2</v>
      </c>
      <c r="Q11" s="28">
        <f t="shared" si="0"/>
        <v>8</v>
      </c>
      <c r="R11" s="28" t="s">
        <v>113</v>
      </c>
    </row>
    <row r="12" spans="2:18">
      <c r="B12" s="28" t="s">
        <v>118</v>
      </c>
      <c r="C12" s="28" t="s">
        <v>38</v>
      </c>
      <c r="D12" s="28">
        <v>537</v>
      </c>
      <c r="E12" s="31" t="s">
        <v>120</v>
      </c>
      <c r="F12" s="31" t="s">
        <v>35</v>
      </c>
      <c r="G12" s="31" t="s">
        <v>104</v>
      </c>
      <c r="H12" s="32">
        <v>76.55</v>
      </c>
      <c r="I12" s="31">
        <v>76.6</v>
      </c>
      <c r="J12" s="33">
        <f t="shared" si="1"/>
        <v>0.709259259259259</v>
      </c>
      <c r="K12" s="34">
        <f>SUMIF(G12:G14,"√",I12:I14)</f>
        <v>162.7</v>
      </c>
      <c r="L12" s="35">
        <f>RANK(K12,K$6:K$29,0)</f>
        <v>7</v>
      </c>
    </row>
    <row r="13" spans="2:18">
      <c r="B13" s="28"/>
      <c r="C13" s="28"/>
      <c r="D13" s="28"/>
      <c r="E13" s="31" t="s">
        <v>121</v>
      </c>
      <c r="F13" s="31" t="s">
        <v>33</v>
      </c>
      <c r="G13" s="31" t="s">
        <v>104</v>
      </c>
      <c r="H13" s="32">
        <v>86.1</v>
      </c>
      <c r="I13" s="31">
        <v>86.1</v>
      </c>
      <c r="J13" s="33">
        <f t="shared" si="1"/>
        <v>0.797222222222222</v>
      </c>
      <c r="K13" s="36"/>
      <c r="L13" s="37"/>
    </row>
    <row r="14" spans="2:18">
      <c r="B14" s="28"/>
      <c r="C14" s="28"/>
      <c r="D14" s="28"/>
      <c r="E14" s="28" t="s">
        <v>110</v>
      </c>
      <c r="F14" s="28" t="s">
        <v>111</v>
      </c>
      <c r="G14" s="28" t="s">
        <v>110</v>
      </c>
      <c r="H14" s="29" t="s">
        <v>110</v>
      </c>
      <c r="I14" s="28" t="s">
        <v>110</v>
      </c>
      <c r="J14" s="28" t="s">
        <v>110</v>
      </c>
      <c r="K14" s="38"/>
      <c r="L14" s="39"/>
    </row>
    <row r="15" spans="2:18">
      <c r="B15" s="28" t="s">
        <v>105</v>
      </c>
      <c r="C15" s="28" t="s">
        <v>32</v>
      </c>
      <c r="D15" s="28">
        <v>5</v>
      </c>
      <c r="E15" s="31" t="s">
        <v>122</v>
      </c>
      <c r="F15" s="31" t="s">
        <v>35</v>
      </c>
      <c r="G15" s="31" t="s">
        <v>104</v>
      </c>
      <c r="H15" s="32">
        <v>89.6625</v>
      </c>
      <c r="I15" s="31">
        <v>89.7</v>
      </c>
      <c r="J15" s="33">
        <f t="shared" si="1"/>
        <v>0.830555555555556</v>
      </c>
      <c r="K15" s="34">
        <f>SUMIF(G15:G17,"√",I15:I17)</f>
        <v>191.2</v>
      </c>
      <c r="L15" s="35">
        <f>RANK(K15,K$6:K$29,0)</f>
        <v>3</v>
      </c>
    </row>
    <row r="16" spans="2:18">
      <c r="B16" s="28"/>
      <c r="C16" s="28"/>
      <c r="D16" s="28"/>
      <c r="E16" s="31" t="s">
        <v>123</v>
      </c>
      <c r="F16" s="31" t="s">
        <v>33</v>
      </c>
      <c r="G16" s="31" t="s">
        <v>104</v>
      </c>
      <c r="H16" s="32">
        <v>101.525</v>
      </c>
      <c r="I16" s="31">
        <v>101.5</v>
      </c>
      <c r="J16" s="33">
        <f t="shared" si="1"/>
        <v>0.939814814814815</v>
      </c>
      <c r="K16" s="36"/>
      <c r="L16" s="37"/>
    </row>
    <row r="17" spans="2:12">
      <c r="B17" s="28"/>
      <c r="C17" s="28"/>
      <c r="D17" s="28"/>
      <c r="E17" s="28" t="s">
        <v>110</v>
      </c>
      <c r="F17" s="28" t="s">
        <v>111</v>
      </c>
      <c r="G17" s="28" t="s">
        <v>110</v>
      </c>
      <c r="H17" s="29" t="s">
        <v>110</v>
      </c>
      <c r="I17" s="28" t="s">
        <v>110</v>
      </c>
      <c r="J17" s="28" t="s">
        <v>110</v>
      </c>
      <c r="K17" s="38"/>
      <c r="L17" s="39"/>
    </row>
    <row r="18" spans="2:12">
      <c r="B18" s="35" t="s">
        <v>112</v>
      </c>
      <c r="C18" s="35" t="s">
        <v>42</v>
      </c>
      <c r="D18" s="35">
        <v>13</v>
      </c>
      <c r="E18" s="28" t="s">
        <v>110</v>
      </c>
      <c r="F18" s="28" t="s">
        <v>35</v>
      </c>
      <c r="G18" s="28" t="s">
        <v>110</v>
      </c>
      <c r="H18" s="29" t="s">
        <v>110</v>
      </c>
      <c r="I18" s="28" t="s">
        <v>110</v>
      </c>
      <c r="J18" s="28" t="s">
        <v>110</v>
      </c>
      <c r="K18" s="34">
        <f>SUMIF(G18:G20,"√",I18:I20)</f>
        <v>174.7</v>
      </c>
      <c r="L18" s="35">
        <f>RANK(K18,K$6:K$29,0)</f>
        <v>5</v>
      </c>
    </row>
    <row r="19" spans="2:12">
      <c r="B19" s="37"/>
      <c r="C19" s="37"/>
      <c r="D19" s="37"/>
      <c r="E19" s="31" t="s">
        <v>124</v>
      </c>
      <c r="F19" s="31" t="s">
        <v>33</v>
      </c>
      <c r="G19" s="31" t="s">
        <v>104</v>
      </c>
      <c r="H19" s="32">
        <v>90.775</v>
      </c>
      <c r="I19" s="31">
        <v>90.8</v>
      </c>
      <c r="J19" s="33">
        <f t="shared" si="1"/>
        <v>0.840740740740741</v>
      </c>
      <c r="K19" s="36"/>
      <c r="L19" s="37"/>
    </row>
    <row r="20" spans="2:12">
      <c r="B20" s="39"/>
      <c r="C20" s="39"/>
      <c r="D20" s="39"/>
      <c r="E20" s="31" t="s">
        <v>125</v>
      </c>
      <c r="F20" s="31" t="s">
        <v>111</v>
      </c>
      <c r="G20" s="31" t="s">
        <v>104</v>
      </c>
      <c r="H20" s="32">
        <v>83.85</v>
      </c>
      <c r="I20" s="31">
        <v>83.9</v>
      </c>
      <c r="J20" s="33">
        <f t="shared" si="1"/>
        <v>0.776851851851852</v>
      </c>
      <c r="K20" s="38"/>
      <c r="L20" s="39"/>
    </row>
    <row r="21" spans="2:12">
      <c r="B21" s="28" t="s">
        <v>116</v>
      </c>
      <c r="C21" s="28" t="s">
        <v>81</v>
      </c>
      <c r="D21" s="28">
        <v>4</v>
      </c>
      <c r="E21" s="31" t="s">
        <v>126</v>
      </c>
      <c r="F21" s="31" t="s">
        <v>35</v>
      </c>
      <c r="G21" s="31" t="s">
        <v>104</v>
      </c>
      <c r="H21" s="32">
        <v>83.1375</v>
      </c>
      <c r="I21" s="31">
        <v>83.1</v>
      </c>
      <c r="J21" s="33">
        <f t="shared" si="1"/>
        <v>0.769444444444444</v>
      </c>
      <c r="K21" s="34">
        <f>SUMIF(G21:G23,"√",I21:I23)</f>
        <v>168.4</v>
      </c>
      <c r="L21" s="35">
        <f>RANK(K21,K$6:K$29,0)</f>
        <v>6</v>
      </c>
    </row>
    <row r="22" spans="2:12">
      <c r="B22" s="28"/>
      <c r="C22" s="28"/>
      <c r="D22" s="28"/>
      <c r="E22" s="31" t="s">
        <v>127</v>
      </c>
      <c r="F22" s="31" t="s">
        <v>33</v>
      </c>
      <c r="G22" s="31" t="s">
        <v>104</v>
      </c>
      <c r="H22" s="32">
        <v>85.25</v>
      </c>
      <c r="I22" s="31">
        <v>85.3</v>
      </c>
      <c r="J22" s="33">
        <f t="shared" si="1"/>
        <v>0.789814814814815</v>
      </c>
      <c r="K22" s="36"/>
      <c r="L22" s="37"/>
    </row>
    <row r="23" spans="2:12">
      <c r="B23" s="28"/>
      <c r="C23" s="28"/>
      <c r="D23" s="28"/>
      <c r="E23" s="28" t="s">
        <v>128</v>
      </c>
      <c r="F23" s="28" t="s">
        <v>111</v>
      </c>
      <c r="G23" s="28" t="s">
        <v>115</v>
      </c>
      <c r="H23" s="29">
        <v>18.4625</v>
      </c>
      <c r="I23" s="28">
        <v>18.5</v>
      </c>
      <c r="J23" s="40">
        <f t="shared" si="1"/>
        <v>0.171296296296296</v>
      </c>
      <c r="K23" s="38"/>
      <c r="L23" s="39"/>
    </row>
    <row r="24" spans="2:12">
      <c r="B24" s="28" t="s">
        <v>108</v>
      </c>
      <c r="C24" s="28" t="s">
        <v>84</v>
      </c>
      <c r="D24" s="28">
        <v>249</v>
      </c>
      <c r="E24" s="31" t="s">
        <v>129</v>
      </c>
      <c r="F24" s="31" t="s">
        <v>35</v>
      </c>
      <c r="G24" s="31" t="s">
        <v>104</v>
      </c>
      <c r="H24" s="32">
        <v>88.925</v>
      </c>
      <c r="I24" s="31">
        <v>88.9</v>
      </c>
      <c r="J24" s="33">
        <f t="shared" si="1"/>
        <v>0.823148148148148</v>
      </c>
      <c r="K24" s="34">
        <f>SUMIF(G24:G26,"√",I24:I26)</f>
        <v>181.7</v>
      </c>
      <c r="L24" s="35">
        <f>RANK(K24,K$6:K$29,0)</f>
        <v>4</v>
      </c>
    </row>
    <row r="25" spans="2:12">
      <c r="B25" s="28"/>
      <c r="C25" s="28"/>
      <c r="D25" s="28"/>
      <c r="E25" s="31" t="s">
        <v>130</v>
      </c>
      <c r="F25" s="31" t="s">
        <v>33</v>
      </c>
      <c r="G25" s="31" t="s">
        <v>104</v>
      </c>
      <c r="H25" s="32">
        <v>92.75</v>
      </c>
      <c r="I25" s="31">
        <v>92.8</v>
      </c>
      <c r="J25" s="33">
        <f t="shared" si="1"/>
        <v>0.859259259259259</v>
      </c>
      <c r="K25" s="36"/>
      <c r="L25" s="37"/>
    </row>
    <row r="26" spans="2:12">
      <c r="B26" s="28"/>
      <c r="C26" s="28"/>
      <c r="D26" s="28"/>
      <c r="E26" s="28" t="s">
        <v>131</v>
      </c>
      <c r="F26" s="28" t="s">
        <v>111</v>
      </c>
      <c r="G26" s="28" t="s">
        <v>115</v>
      </c>
      <c r="H26" s="29">
        <v>75.15</v>
      </c>
      <c r="I26" s="28">
        <v>75.2</v>
      </c>
      <c r="J26" s="40">
        <f t="shared" si="1"/>
        <v>0.696296296296296</v>
      </c>
      <c r="K26" s="38"/>
      <c r="L26" s="39"/>
    </row>
    <row r="27" spans="2:12">
      <c r="B27" s="28" t="s">
        <v>99</v>
      </c>
      <c r="C27" s="28" t="s">
        <v>34</v>
      </c>
      <c r="D27" s="28">
        <v>181</v>
      </c>
      <c r="E27" s="28" t="s">
        <v>110</v>
      </c>
      <c r="F27" s="28" t="s">
        <v>35</v>
      </c>
      <c r="G27" s="28" t="s">
        <v>110</v>
      </c>
      <c r="H27" s="29" t="s">
        <v>110</v>
      </c>
      <c r="I27" s="28" t="s">
        <v>110</v>
      </c>
      <c r="J27" s="28" t="s">
        <v>110</v>
      </c>
      <c r="K27" s="34">
        <f>SUMIF(G27:G29,"√",I27:I29)</f>
        <v>203.2</v>
      </c>
      <c r="L27" s="35">
        <f>RANK(K27,K$6:K$29,0)</f>
        <v>1</v>
      </c>
    </row>
    <row r="28" spans="2:12">
      <c r="B28" s="28"/>
      <c r="C28" s="28"/>
      <c r="D28" s="28"/>
      <c r="E28" s="31" t="s">
        <v>132</v>
      </c>
      <c r="F28" s="31" t="s">
        <v>33</v>
      </c>
      <c r="G28" s="31" t="s">
        <v>104</v>
      </c>
      <c r="H28" s="32">
        <v>99.725</v>
      </c>
      <c r="I28" s="31">
        <v>99.7</v>
      </c>
      <c r="J28" s="33">
        <f t="shared" si="1"/>
        <v>0.923148148148148</v>
      </c>
      <c r="K28" s="36"/>
      <c r="L28" s="37"/>
    </row>
    <row r="29" spans="2:12">
      <c r="B29" s="28"/>
      <c r="C29" s="28"/>
      <c r="D29" s="28"/>
      <c r="E29" s="31" t="s">
        <v>133</v>
      </c>
      <c r="F29" s="31" t="s">
        <v>111</v>
      </c>
      <c r="G29" s="31" t="s">
        <v>104</v>
      </c>
      <c r="H29" s="32">
        <v>103.5</v>
      </c>
      <c r="I29" s="31">
        <v>103.5</v>
      </c>
      <c r="J29" s="33">
        <f t="shared" si="1"/>
        <v>0.958333333333333</v>
      </c>
      <c r="K29" s="38"/>
      <c r="L29" s="39"/>
    </row>
  </sheetData>
  <sortState ref="N4:Q11">
    <sortCondition ref="P4:P11" descending="1"/>
  </sortState>
  <mergeCells count="53">
    <mergeCell ref="B2:L2"/>
    <mergeCell ref="N2:R2"/>
    <mergeCell ref="B3:B5"/>
    <mergeCell ref="B6:B8"/>
    <mergeCell ref="B9:B11"/>
    <mergeCell ref="B12:B14"/>
    <mergeCell ref="B15:B17"/>
    <mergeCell ref="B18:B20"/>
    <mergeCell ref="B21:B23"/>
    <mergeCell ref="B24:B26"/>
    <mergeCell ref="B27:B29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D3:D5"/>
    <mergeCell ref="D6:D8"/>
    <mergeCell ref="D9:D11"/>
    <mergeCell ref="D12:D14"/>
    <mergeCell ref="D15:D17"/>
    <mergeCell ref="D18:D20"/>
    <mergeCell ref="D21:D23"/>
    <mergeCell ref="D24:D26"/>
    <mergeCell ref="D27:D29"/>
    <mergeCell ref="E3:E5"/>
    <mergeCell ref="F3:F5"/>
    <mergeCell ref="G3:G5"/>
    <mergeCell ref="H3:H5"/>
    <mergeCell ref="I3:I5"/>
    <mergeCell ref="J3:J5"/>
    <mergeCell ref="K3:K5"/>
    <mergeCell ref="K6:K8"/>
    <mergeCell ref="K9:K11"/>
    <mergeCell ref="K12:K14"/>
    <mergeCell ref="K15:K17"/>
    <mergeCell ref="K18:K20"/>
    <mergeCell ref="K21:K23"/>
    <mergeCell ref="K24:K26"/>
    <mergeCell ref="K27:K29"/>
    <mergeCell ref="L3:L5"/>
    <mergeCell ref="L6:L8"/>
    <mergeCell ref="L9:L11"/>
    <mergeCell ref="L12:L14"/>
    <mergeCell ref="L15:L17"/>
    <mergeCell ref="L18:L20"/>
    <mergeCell ref="L21:L23"/>
    <mergeCell ref="L24:L26"/>
    <mergeCell ref="L27:L29"/>
  </mergeCells>
  <conditionalFormatting sqref="E6:J29">
    <cfRule type="cellIs" dxfId="0" priority="5" operator="equal">
      <formula>"—"</formula>
    </cfRule>
  </conditionalFormatting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36"/>
  <sheetViews>
    <sheetView workbookViewId="0">
      <selection activeCell="AB20" sqref="AB20"/>
    </sheetView>
  </sheetViews>
  <sheetFormatPr defaultColWidth="9" defaultRowHeight="16.5"/>
  <cols>
    <col min="1" max="1" width="3.125" style="1" customWidth="1"/>
    <col min="2" max="2" width="5.5" style="16" customWidth="1"/>
    <col min="3" max="3" width="10.75" style="16" customWidth="1"/>
    <col min="4" max="5" width="5.5" style="16" customWidth="1"/>
    <col min="6" max="6" width="9.625" style="1" customWidth="1"/>
    <col min="7" max="7" width="5.5" style="17" customWidth="1"/>
    <col min="8" max="8" width="7.25" style="1" customWidth="1"/>
    <col min="9" max="9" width="5.5" style="17" customWidth="1"/>
    <col min="10" max="10" width="7.25" style="1" customWidth="1"/>
    <col min="11" max="11" width="5.5" style="17" customWidth="1"/>
    <col min="12" max="12" width="6.125" style="1" customWidth="1"/>
    <col min="13" max="13" width="5.5" style="17" customWidth="1"/>
    <col min="14" max="14" width="6.125" style="1" customWidth="1"/>
    <col min="15" max="15" width="5.5" style="17" customWidth="1"/>
    <col min="16" max="16" width="7.25" style="1" customWidth="1"/>
    <col min="17" max="17" width="3.375" style="17" customWidth="1"/>
    <col min="18" max="18" width="8.25" style="17" customWidth="1"/>
    <col min="19" max="20" width="5.5" style="18" customWidth="1"/>
    <col min="21" max="21" width="10.275" style="19" customWidth="1"/>
    <col min="22" max="16384" width="9" style="1"/>
  </cols>
  <sheetData>
    <row r="2" spans="2:21">
      <c r="B2" s="2" t="s">
        <v>134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</row>
    <row r="3" ht="27" spans="2:21">
      <c r="B3" s="4" t="s">
        <v>18</v>
      </c>
      <c r="C3" s="4" t="s">
        <v>48</v>
      </c>
      <c r="D3" s="4" t="s">
        <v>22</v>
      </c>
      <c r="E3" s="4" t="s">
        <v>90</v>
      </c>
      <c r="F3" s="4" t="s">
        <v>62</v>
      </c>
      <c r="G3" s="4" t="s">
        <v>63</v>
      </c>
      <c r="H3" s="5" t="s">
        <v>64</v>
      </c>
      <c r="I3" s="4" t="s">
        <v>65</v>
      </c>
      <c r="J3" s="5" t="s">
        <v>66</v>
      </c>
      <c r="K3" s="4" t="s">
        <v>67</v>
      </c>
      <c r="L3" s="5" t="s">
        <v>68</v>
      </c>
      <c r="M3" s="4" t="s">
        <v>69</v>
      </c>
      <c r="N3" s="5" t="s">
        <v>70</v>
      </c>
      <c r="O3" s="4" t="s">
        <v>71</v>
      </c>
      <c r="P3" s="5" t="s">
        <v>135</v>
      </c>
      <c r="Q3" s="6" t="s">
        <v>91</v>
      </c>
      <c r="R3" s="4" t="s">
        <v>72</v>
      </c>
      <c r="S3" s="4" t="s">
        <v>136</v>
      </c>
      <c r="T3" s="4" t="s">
        <v>137</v>
      </c>
      <c r="U3" s="7" t="s">
        <v>25</v>
      </c>
    </row>
    <row r="4" spans="2:21">
      <c r="B4" s="8" t="s">
        <v>92</v>
      </c>
      <c r="C4" s="8" t="s">
        <v>138</v>
      </c>
      <c r="D4" s="8" t="s">
        <v>35</v>
      </c>
      <c r="E4" s="8" t="s">
        <v>139</v>
      </c>
      <c r="F4" s="8" t="s">
        <v>140</v>
      </c>
      <c r="G4" s="2">
        <v>8</v>
      </c>
      <c r="H4" s="9">
        <f t="shared" ref="H4:H30" si="0">G4*1.5</f>
        <v>12</v>
      </c>
      <c r="I4" s="2">
        <v>7</v>
      </c>
      <c r="J4" s="9">
        <f t="shared" ref="J4:J30" si="1">I4*1.5</f>
        <v>10.5</v>
      </c>
      <c r="K4" s="2">
        <v>8</v>
      </c>
      <c r="L4" s="9">
        <f t="shared" ref="L4:L30" si="2">K4*3</f>
        <v>24</v>
      </c>
      <c r="M4" s="2">
        <v>7</v>
      </c>
      <c r="N4" s="9">
        <f t="shared" ref="N4:N30" si="3">M4*4</f>
        <v>28</v>
      </c>
      <c r="O4" s="2">
        <v>4</v>
      </c>
      <c r="P4" s="9">
        <f t="shared" ref="P4:P30" si="4">O4*1.6</f>
        <v>6.4</v>
      </c>
      <c r="Q4" s="2">
        <v>0</v>
      </c>
      <c r="R4" s="2">
        <f t="shared" ref="R4:R30" si="5">H4+J4+L4+N4+P4-Q4</f>
        <v>80.9</v>
      </c>
      <c r="S4" s="9">
        <f>MIN(R4:R8)</f>
        <v>73.4</v>
      </c>
      <c r="T4" s="9">
        <f>MAX(R4:R8)</f>
        <v>81.8</v>
      </c>
      <c r="U4" s="10">
        <f>(SUM(R4:R8)-S4*0.5-T4*0.5)/4</f>
        <v>79.15</v>
      </c>
    </row>
    <row r="5" spans="2:21">
      <c r="B5" s="8"/>
      <c r="C5" s="8"/>
      <c r="D5" s="8"/>
      <c r="E5" s="8"/>
      <c r="F5" s="8">
        <v>1168438795</v>
      </c>
      <c r="G5" s="2">
        <v>6</v>
      </c>
      <c r="H5" s="9">
        <f t="shared" si="0"/>
        <v>9</v>
      </c>
      <c r="I5" s="2">
        <v>8</v>
      </c>
      <c r="J5" s="9">
        <f t="shared" si="1"/>
        <v>12</v>
      </c>
      <c r="K5" s="2">
        <v>8</v>
      </c>
      <c r="L5" s="9">
        <f t="shared" si="2"/>
        <v>24</v>
      </c>
      <c r="M5" s="2">
        <v>7</v>
      </c>
      <c r="N5" s="9">
        <f t="shared" si="3"/>
        <v>28</v>
      </c>
      <c r="O5" s="2">
        <v>3</v>
      </c>
      <c r="P5" s="9">
        <f t="shared" si="4"/>
        <v>4.8</v>
      </c>
      <c r="Q5" s="2">
        <v>0</v>
      </c>
      <c r="R5" s="2">
        <f t="shared" si="5"/>
        <v>77.8</v>
      </c>
      <c r="S5" s="9"/>
      <c r="T5" s="9"/>
      <c r="U5" s="10"/>
    </row>
    <row r="6" spans="2:21">
      <c r="B6" s="8"/>
      <c r="C6" s="8"/>
      <c r="D6" s="8"/>
      <c r="E6" s="8"/>
      <c r="F6" s="8" t="s">
        <v>74</v>
      </c>
      <c r="G6" s="2">
        <v>8</v>
      </c>
      <c r="H6" s="9">
        <f t="shared" si="0"/>
        <v>12</v>
      </c>
      <c r="I6" s="2">
        <v>7</v>
      </c>
      <c r="J6" s="9">
        <f t="shared" si="1"/>
        <v>10.5</v>
      </c>
      <c r="K6" s="2">
        <v>7</v>
      </c>
      <c r="L6" s="9">
        <f t="shared" si="2"/>
        <v>21</v>
      </c>
      <c r="M6" s="2">
        <v>8</v>
      </c>
      <c r="N6" s="9">
        <f t="shared" si="3"/>
        <v>32</v>
      </c>
      <c r="O6" s="2">
        <v>3</v>
      </c>
      <c r="P6" s="9">
        <f t="shared" si="4"/>
        <v>4.8</v>
      </c>
      <c r="Q6" s="2">
        <v>0</v>
      </c>
      <c r="R6" s="2">
        <f t="shared" si="5"/>
        <v>80.3</v>
      </c>
      <c r="S6" s="9"/>
      <c r="T6" s="9"/>
      <c r="U6" s="10"/>
    </row>
    <row r="7" spans="2:21">
      <c r="B7" s="8"/>
      <c r="C7" s="8"/>
      <c r="D7" s="8"/>
      <c r="E7" s="8"/>
      <c r="F7" s="8" t="s">
        <v>75</v>
      </c>
      <c r="G7" s="2">
        <v>8</v>
      </c>
      <c r="H7" s="9">
        <f t="shared" si="0"/>
        <v>12</v>
      </c>
      <c r="I7" s="2">
        <v>6</v>
      </c>
      <c r="J7" s="9">
        <f t="shared" si="1"/>
        <v>9</v>
      </c>
      <c r="K7" s="2">
        <v>8</v>
      </c>
      <c r="L7" s="9">
        <f t="shared" si="2"/>
        <v>24</v>
      </c>
      <c r="M7" s="2">
        <v>8</v>
      </c>
      <c r="N7" s="9">
        <f t="shared" si="3"/>
        <v>32</v>
      </c>
      <c r="O7" s="2">
        <v>3</v>
      </c>
      <c r="P7" s="9">
        <f t="shared" si="4"/>
        <v>4.8</v>
      </c>
      <c r="Q7" s="2">
        <v>0</v>
      </c>
      <c r="R7" s="2">
        <f t="shared" si="5"/>
        <v>81.8</v>
      </c>
      <c r="S7" s="9"/>
      <c r="T7" s="9"/>
      <c r="U7" s="10"/>
    </row>
    <row r="8" spans="2:21">
      <c r="B8" s="8"/>
      <c r="C8" s="8"/>
      <c r="D8" s="8"/>
      <c r="E8" s="8"/>
      <c r="F8" s="8" t="s">
        <v>40</v>
      </c>
      <c r="G8" s="2">
        <v>8</v>
      </c>
      <c r="H8" s="9">
        <f t="shared" si="0"/>
        <v>12</v>
      </c>
      <c r="I8" s="2">
        <v>6</v>
      </c>
      <c r="J8" s="9">
        <f t="shared" si="1"/>
        <v>9</v>
      </c>
      <c r="K8" s="2">
        <v>6</v>
      </c>
      <c r="L8" s="9">
        <f t="shared" si="2"/>
        <v>18</v>
      </c>
      <c r="M8" s="2">
        <v>7</v>
      </c>
      <c r="N8" s="9">
        <f t="shared" si="3"/>
        <v>28</v>
      </c>
      <c r="O8" s="2">
        <v>4</v>
      </c>
      <c r="P8" s="9">
        <f t="shared" si="4"/>
        <v>6.4</v>
      </c>
      <c r="Q8" s="2">
        <v>0</v>
      </c>
      <c r="R8" s="2">
        <f t="shared" si="5"/>
        <v>73.4</v>
      </c>
      <c r="S8" s="9"/>
      <c r="T8" s="9"/>
      <c r="U8" s="10"/>
    </row>
    <row r="9" spans="2:21">
      <c r="B9" s="8" t="s">
        <v>105</v>
      </c>
      <c r="C9" s="8" t="s">
        <v>32</v>
      </c>
      <c r="D9" s="8" t="s">
        <v>35</v>
      </c>
      <c r="E9" s="8" t="s">
        <v>139</v>
      </c>
      <c r="F9" s="8" t="s">
        <v>140</v>
      </c>
      <c r="G9" s="2">
        <v>10</v>
      </c>
      <c r="H9" s="9">
        <f t="shared" si="0"/>
        <v>15</v>
      </c>
      <c r="I9" s="2">
        <v>10</v>
      </c>
      <c r="J9" s="9">
        <f t="shared" si="1"/>
        <v>15</v>
      </c>
      <c r="K9" s="2">
        <v>10</v>
      </c>
      <c r="L9" s="9">
        <f t="shared" si="2"/>
        <v>30</v>
      </c>
      <c r="M9" s="2">
        <v>6</v>
      </c>
      <c r="N9" s="9">
        <f t="shared" si="3"/>
        <v>24</v>
      </c>
      <c r="O9" s="2">
        <v>5</v>
      </c>
      <c r="P9" s="9">
        <f t="shared" si="4"/>
        <v>8</v>
      </c>
      <c r="Q9" s="2">
        <v>0</v>
      </c>
      <c r="R9" s="2">
        <f t="shared" si="5"/>
        <v>92</v>
      </c>
      <c r="S9" s="9">
        <f>MIN(R9:R13)</f>
        <v>81.3</v>
      </c>
      <c r="T9" s="9">
        <f>MAX(R9:R13)</f>
        <v>92</v>
      </c>
      <c r="U9" s="10">
        <f>(SUM(R9:R13)-S9*0.5-T9*0.5)/4</f>
        <v>89.6625</v>
      </c>
    </row>
    <row r="10" spans="2:21">
      <c r="B10" s="8"/>
      <c r="C10" s="8"/>
      <c r="D10" s="8" t="s">
        <v>35</v>
      </c>
      <c r="E10" s="8"/>
      <c r="F10" s="8">
        <v>1168438795</v>
      </c>
      <c r="G10" s="2">
        <v>9</v>
      </c>
      <c r="H10" s="9">
        <f t="shared" si="0"/>
        <v>13.5</v>
      </c>
      <c r="I10" s="2">
        <v>10</v>
      </c>
      <c r="J10" s="9">
        <f t="shared" si="1"/>
        <v>15</v>
      </c>
      <c r="K10" s="2">
        <v>10</v>
      </c>
      <c r="L10" s="9">
        <f t="shared" si="2"/>
        <v>30</v>
      </c>
      <c r="M10" s="2">
        <v>6</v>
      </c>
      <c r="N10" s="9">
        <f t="shared" si="3"/>
        <v>24</v>
      </c>
      <c r="O10" s="2">
        <v>5</v>
      </c>
      <c r="P10" s="9">
        <f t="shared" si="4"/>
        <v>8</v>
      </c>
      <c r="Q10" s="2">
        <v>0</v>
      </c>
      <c r="R10" s="2">
        <f t="shared" si="5"/>
        <v>90.5</v>
      </c>
      <c r="S10" s="9"/>
      <c r="T10" s="9"/>
      <c r="U10" s="10"/>
    </row>
    <row r="11" spans="2:21">
      <c r="B11" s="8"/>
      <c r="C11" s="8"/>
      <c r="D11" s="8" t="s">
        <v>35</v>
      </c>
      <c r="E11" s="8"/>
      <c r="F11" s="8" t="s">
        <v>74</v>
      </c>
      <c r="G11" s="2">
        <v>7</v>
      </c>
      <c r="H11" s="9">
        <f t="shared" si="0"/>
        <v>10.5</v>
      </c>
      <c r="I11" s="2">
        <v>10</v>
      </c>
      <c r="J11" s="9">
        <f t="shared" si="1"/>
        <v>15</v>
      </c>
      <c r="K11" s="2">
        <v>9</v>
      </c>
      <c r="L11" s="9">
        <f t="shared" si="2"/>
        <v>27</v>
      </c>
      <c r="M11" s="2">
        <v>6</v>
      </c>
      <c r="N11" s="9">
        <f t="shared" si="3"/>
        <v>24</v>
      </c>
      <c r="O11" s="2">
        <v>3</v>
      </c>
      <c r="P11" s="9">
        <f t="shared" si="4"/>
        <v>4.8</v>
      </c>
      <c r="Q11" s="2">
        <v>0</v>
      </c>
      <c r="R11" s="2">
        <f t="shared" si="5"/>
        <v>81.3</v>
      </c>
      <c r="S11" s="9"/>
      <c r="T11" s="9"/>
      <c r="U11" s="10"/>
    </row>
    <row r="12" spans="2:21">
      <c r="B12" s="8"/>
      <c r="C12" s="8"/>
      <c r="D12" s="8"/>
      <c r="E12" s="8"/>
      <c r="F12" s="8" t="s">
        <v>75</v>
      </c>
      <c r="G12" s="2">
        <v>7</v>
      </c>
      <c r="H12" s="9">
        <f t="shared" si="0"/>
        <v>10.5</v>
      </c>
      <c r="I12" s="2">
        <v>10</v>
      </c>
      <c r="J12" s="9">
        <f t="shared" si="1"/>
        <v>15</v>
      </c>
      <c r="K12" s="2">
        <v>10</v>
      </c>
      <c r="L12" s="9">
        <f t="shared" si="2"/>
        <v>30</v>
      </c>
      <c r="M12" s="2">
        <v>7</v>
      </c>
      <c r="N12" s="9">
        <f t="shared" si="3"/>
        <v>28</v>
      </c>
      <c r="O12" s="2">
        <v>5</v>
      </c>
      <c r="P12" s="9">
        <f t="shared" si="4"/>
        <v>8</v>
      </c>
      <c r="Q12" s="2">
        <v>0</v>
      </c>
      <c r="R12" s="2">
        <f t="shared" si="5"/>
        <v>91.5</v>
      </c>
      <c r="S12" s="9"/>
      <c r="T12" s="9"/>
      <c r="U12" s="10"/>
    </row>
    <row r="13" spans="2:21">
      <c r="B13" s="8"/>
      <c r="C13" s="8"/>
      <c r="D13" s="8"/>
      <c r="E13" s="8"/>
      <c r="F13" s="8" t="s">
        <v>40</v>
      </c>
      <c r="G13" s="2">
        <v>10</v>
      </c>
      <c r="H13" s="9">
        <f t="shared" si="0"/>
        <v>15</v>
      </c>
      <c r="I13" s="2">
        <v>10</v>
      </c>
      <c r="J13" s="9">
        <f t="shared" si="1"/>
        <v>15</v>
      </c>
      <c r="K13" s="2">
        <v>8</v>
      </c>
      <c r="L13" s="9">
        <f t="shared" si="2"/>
        <v>24</v>
      </c>
      <c r="M13" s="2">
        <v>7</v>
      </c>
      <c r="N13" s="9">
        <f t="shared" si="3"/>
        <v>28</v>
      </c>
      <c r="O13" s="2">
        <v>5</v>
      </c>
      <c r="P13" s="9">
        <f t="shared" si="4"/>
        <v>8</v>
      </c>
      <c r="Q13" s="2">
        <v>0</v>
      </c>
      <c r="R13" s="2">
        <f t="shared" si="5"/>
        <v>90</v>
      </c>
      <c r="S13" s="9"/>
      <c r="T13" s="9"/>
      <c r="U13" s="10"/>
    </row>
    <row r="14" spans="2:21">
      <c r="B14" s="8" t="s">
        <v>116</v>
      </c>
      <c r="C14" s="12" t="s">
        <v>81</v>
      </c>
      <c r="D14" s="12" t="s">
        <v>35</v>
      </c>
      <c r="E14" s="20" t="s">
        <v>139</v>
      </c>
      <c r="F14" s="12" t="s">
        <v>140</v>
      </c>
      <c r="G14" s="13">
        <v>7</v>
      </c>
      <c r="H14" s="14">
        <f t="shared" si="0"/>
        <v>10.5</v>
      </c>
      <c r="I14" s="13">
        <v>8</v>
      </c>
      <c r="J14" s="14">
        <f t="shared" si="1"/>
        <v>12</v>
      </c>
      <c r="K14" s="13">
        <v>8</v>
      </c>
      <c r="L14" s="14">
        <f t="shared" si="2"/>
        <v>24</v>
      </c>
      <c r="M14" s="13">
        <v>8</v>
      </c>
      <c r="N14" s="14">
        <f t="shared" si="3"/>
        <v>32</v>
      </c>
      <c r="O14" s="13">
        <v>4</v>
      </c>
      <c r="P14" s="14">
        <f t="shared" si="4"/>
        <v>6.4</v>
      </c>
      <c r="Q14" s="13">
        <v>0</v>
      </c>
      <c r="R14" s="13">
        <f t="shared" si="5"/>
        <v>84.9</v>
      </c>
      <c r="S14" s="14">
        <f>MIN(R14:R18)</f>
        <v>80.2</v>
      </c>
      <c r="T14" s="14">
        <f>MAX(R14:R18)</f>
        <v>84.9</v>
      </c>
      <c r="U14" s="15">
        <f>(SUM(R14:R18)-S14*0.5-T14*0.5)/4</f>
        <v>83.1375</v>
      </c>
    </row>
    <row r="15" spans="2:21">
      <c r="B15" s="8"/>
      <c r="C15" s="12"/>
      <c r="D15" s="12" t="s">
        <v>35</v>
      </c>
      <c r="E15" s="20"/>
      <c r="F15" s="12">
        <v>1168438795</v>
      </c>
      <c r="G15" s="13">
        <v>9</v>
      </c>
      <c r="H15" s="14">
        <f t="shared" si="0"/>
        <v>13.5</v>
      </c>
      <c r="I15" s="13">
        <v>6</v>
      </c>
      <c r="J15" s="14">
        <f t="shared" si="1"/>
        <v>9</v>
      </c>
      <c r="K15" s="13">
        <v>7</v>
      </c>
      <c r="L15" s="14">
        <f t="shared" si="2"/>
        <v>21</v>
      </c>
      <c r="M15" s="13">
        <v>8</v>
      </c>
      <c r="N15" s="14">
        <f t="shared" si="3"/>
        <v>32</v>
      </c>
      <c r="O15" s="13">
        <v>3</v>
      </c>
      <c r="P15" s="14">
        <f t="shared" si="4"/>
        <v>4.8</v>
      </c>
      <c r="Q15" s="13">
        <v>0</v>
      </c>
      <c r="R15" s="13">
        <f t="shared" si="5"/>
        <v>80.3</v>
      </c>
      <c r="S15" s="14"/>
      <c r="T15" s="14"/>
      <c r="U15" s="15"/>
    </row>
    <row r="16" spans="2:21">
      <c r="B16" s="8"/>
      <c r="C16" s="12"/>
      <c r="D16" s="12" t="s">
        <v>35</v>
      </c>
      <c r="E16" s="20"/>
      <c r="F16" s="12" t="s">
        <v>74</v>
      </c>
      <c r="G16" s="13">
        <v>9</v>
      </c>
      <c r="H16" s="14">
        <f t="shared" si="0"/>
        <v>13.5</v>
      </c>
      <c r="I16" s="13">
        <v>7</v>
      </c>
      <c r="J16" s="14">
        <f t="shared" si="1"/>
        <v>10.5</v>
      </c>
      <c r="K16" s="13">
        <v>7</v>
      </c>
      <c r="L16" s="14">
        <f t="shared" si="2"/>
        <v>21</v>
      </c>
      <c r="M16" s="13">
        <v>8</v>
      </c>
      <c r="N16" s="14">
        <f t="shared" si="3"/>
        <v>32</v>
      </c>
      <c r="O16" s="13">
        <v>2</v>
      </c>
      <c r="P16" s="14">
        <f t="shared" si="4"/>
        <v>3.2</v>
      </c>
      <c r="Q16" s="13">
        <v>0</v>
      </c>
      <c r="R16" s="13">
        <f t="shared" si="5"/>
        <v>80.2</v>
      </c>
      <c r="S16" s="14"/>
      <c r="T16" s="14"/>
      <c r="U16" s="15"/>
    </row>
    <row r="17" spans="2:21">
      <c r="B17" s="8"/>
      <c r="C17" s="12"/>
      <c r="D17" s="12"/>
      <c r="E17" s="20"/>
      <c r="F17" s="12" t="s">
        <v>75</v>
      </c>
      <c r="G17" s="13">
        <v>8</v>
      </c>
      <c r="H17" s="14">
        <f t="shared" si="0"/>
        <v>12</v>
      </c>
      <c r="I17" s="13">
        <v>8</v>
      </c>
      <c r="J17" s="14">
        <f t="shared" si="1"/>
        <v>12</v>
      </c>
      <c r="K17" s="13">
        <v>8</v>
      </c>
      <c r="L17" s="14">
        <f t="shared" si="2"/>
        <v>24</v>
      </c>
      <c r="M17" s="13">
        <v>8</v>
      </c>
      <c r="N17" s="14">
        <f t="shared" si="3"/>
        <v>32</v>
      </c>
      <c r="O17" s="13">
        <v>3</v>
      </c>
      <c r="P17" s="14">
        <f t="shared" si="4"/>
        <v>4.8</v>
      </c>
      <c r="Q17" s="13">
        <v>0</v>
      </c>
      <c r="R17" s="13">
        <f t="shared" si="5"/>
        <v>84.8</v>
      </c>
      <c r="S17" s="14"/>
      <c r="T17" s="14"/>
      <c r="U17" s="15"/>
    </row>
    <row r="18" spans="2:21">
      <c r="B18" s="8"/>
      <c r="C18" s="12"/>
      <c r="D18" s="12"/>
      <c r="E18" s="20"/>
      <c r="F18" s="12" t="s">
        <v>40</v>
      </c>
      <c r="G18" s="13">
        <v>9</v>
      </c>
      <c r="H18" s="14">
        <f t="shared" si="0"/>
        <v>13.5</v>
      </c>
      <c r="I18" s="13">
        <v>8</v>
      </c>
      <c r="J18" s="14">
        <f t="shared" si="1"/>
        <v>12</v>
      </c>
      <c r="K18" s="13">
        <v>7</v>
      </c>
      <c r="L18" s="14">
        <f t="shared" si="2"/>
        <v>21</v>
      </c>
      <c r="M18" s="13">
        <v>8</v>
      </c>
      <c r="N18" s="14">
        <f t="shared" si="3"/>
        <v>32</v>
      </c>
      <c r="O18" s="13">
        <v>4</v>
      </c>
      <c r="P18" s="14">
        <f t="shared" si="4"/>
        <v>6.4</v>
      </c>
      <c r="Q18" s="13">
        <v>0</v>
      </c>
      <c r="R18" s="13">
        <f t="shared" si="5"/>
        <v>84.9</v>
      </c>
      <c r="S18" s="14"/>
      <c r="T18" s="14"/>
      <c r="U18" s="15"/>
    </row>
    <row r="19" spans="2:21">
      <c r="B19" s="8" t="s">
        <v>93</v>
      </c>
      <c r="C19" s="8" t="s">
        <v>80</v>
      </c>
      <c r="D19" s="8" t="s">
        <v>35</v>
      </c>
      <c r="E19" s="8" t="s">
        <v>141</v>
      </c>
      <c r="F19" s="8" t="s">
        <v>140</v>
      </c>
      <c r="G19" s="2">
        <v>10</v>
      </c>
      <c r="H19" s="9">
        <f t="shared" si="0"/>
        <v>15</v>
      </c>
      <c r="I19" s="2">
        <v>9</v>
      </c>
      <c r="J19" s="9">
        <f t="shared" si="1"/>
        <v>13.5</v>
      </c>
      <c r="K19" s="2">
        <v>7</v>
      </c>
      <c r="L19" s="9">
        <f t="shared" si="2"/>
        <v>21</v>
      </c>
      <c r="M19" s="2">
        <v>9</v>
      </c>
      <c r="N19" s="9">
        <f t="shared" si="3"/>
        <v>36</v>
      </c>
      <c r="O19" s="2">
        <v>5</v>
      </c>
      <c r="P19" s="9">
        <f t="shared" si="4"/>
        <v>8</v>
      </c>
      <c r="Q19" s="2">
        <v>0</v>
      </c>
      <c r="R19" s="2">
        <f t="shared" si="5"/>
        <v>93.5</v>
      </c>
      <c r="S19" s="9">
        <f>MIN(R19:R24)</f>
        <v>83.8</v>
      </c>
      <c r="T19" s="9">
        <f>MAX(R19:R24)</f>
        <v>98.5</v>
      </c>
      <c r="U19" s="10">
        <f>(SUM(R19:R24)-S19-T19)/4</f>
        <v>89.375</v>
      </c>
    </row>
    <row r="20" spans="2:21">
      <c r="B20" s="8"/>
      <c r="C20" s="8"/>
      <c r="D20" s="8" t="s">
        <v>35</v>
      </c>
      <c r="E20" s="8" t="s">
        <v>93</v>
      </c>
      <c r="F20" s="8">
        <v>1168438795</v>
      </c>
      <c r="G20" s="2">
        <v>8</v>
      </c>
      <c r="H20" s="9">
        <f t="shared" si="0"/>
        <v>12</v>
      </c>
      <c r="I20" s="2">
        <v>9</v>
      </c>
      <c r="J20" s="9">
        <f t="shared" si="1"/>
        <v>13.5</v>
      </c>
      <c r="K20" s="2">
        <v>8</v>
      </c>
      <c r="L20" s="9">
        <f t="shared" si="2"/>
        <v>24</v>
      </c>
      <c r="M20" s="2">
        <v>8</v>
      </c>
      <c r="N20" s="9">
        <f t="shared" si="3"/>
        <v>32</v>
      </c>
      <c r="O20" s="2">
        <v>2</v>
      </c>
      <c r="P20" s="9">
        <f t="shared" si="4"/>
        <v>3.2</v>
      </c>
      <c r="Q20" s="2">
        <v>0</v>
      </c>
      <c r="R20" s="2">
        <f t="shared" si="5"/>
        <v>84.7</v>
      </c>
      <c r="S20" s="9"/>
      <c r="T20" s="9"/>
      <c r="U20" s="10"/>
    </row>
    <row r="21" spans="2:21">
      <c r="B21" s="8"/>
      <c r="C21" s="8"/>
      <c r="D21" s="8" t="s">
        <v>35</v>
      </c>
      <c r="E21" s="8" t="s">
        <v>93</v>
      </c>
      <c r="F21" s="8" t="s">
        <v>74</v>
      </c>
      <c r="G21" s="2">
        <v>10</v>
      </c>
      <c r="H21" s="9">
        <f t="shared" si="0"/>
        <v>15</v>
      </c>
      <c r="I21" s="2">
        <v>9</v>
      </c>
      <c r="J21" s="9">
        <f t="shared" si="1"/>
        <v>13.5</v>
      </c>
      <c r="K21" s="2">
        <v>9</v>
      </c>
      <c r="L21" s="9">
        <f t="shared" si="2"/>
        <v>27</v>
      </c>
      <c r="M21" s="2">
        <v>8</v>
      </c>
      <c r="N21" s="9">
        <f t="shared" si="3"/>
        <v>32</v>
      </c>
      <c r="O21" s="2">
        <v>3</v>
      </c>
      <c r="P21" s="9">
        <f t="shared" si="4"/>
        <v>4.8</v>
      </c>
      <c r="Q21" s="2">
        <v>0</v>
      </c>
      <c r="R21" s="2">
        <f t="shared" si="5"/>
        <v>92.3</v>
      </c>
      <c r="S21" s="9"/>
      <c r="T21" s="9"/>
      <c r="U21" s="10"/>
    </row>
    <row r="22" spans="2:21">
      <c r="B22" s="8"/>
      <c r="C22" s="8"/>
      <c r="D22" s="8"/>
      <c r="E22" s="8"/>
      <c r="F22" s="8" t="s">
        <v>75</v>
      </c>
      <c r="G22" s="2">
        <v>10</v>
      </c>
      <c r="H22" s="9">
        <f t="shared" si="0"/>
        <v>15</v>
      </c>
      <c r="I22" s="2">
        <v>8</v>
      </c>
      <c r="J22" s="9">
        <f t="shared" si="1"/>
        <v>12</v>
      </c>
      <c r="K22" s="2">
        <v>8</v>
      </c>
      <c r="L22" s="9">
        <f t="shared" si="2"/>
        <v>24</v>
      </c>
      <c r="M22" s="2">
        <v>7</v>
      </c>
      <c r="N22" s="9">
        <f t="shared" si="3"/>
        <v>28</v>
      </c>
      <c r="O22" s="2">
        <v>3</v>
      </c>
      <c r="P22" s="9">
        <f t="shared" si="4"/>
        <v>4.8</v>
      </c>
      <c r="Q22" s="2">
        <v>0</v>
      </c>
      <c r="R22" s="2">
        <f t="shared" si="5"/>
        <v>83.8</v>
      </c>
      <c r="S22" s="9"/>
      <c r="T22" s="9"/>
      <c r="U22" s="10"/>
    </row>
    <row r="23" spans="2:21">
      <c r="B23" s="8"/>
      <c r="C23" s="8"/>
      <c r="D23" s="8"/>
      <c r="E23" s="8"/>
      <c r="F23" s="8" t="s">
        <v>40</v>
      </c>
      <c r="G23" s="2">
        <v>10</v>
      </c>
      <c r="H23" s="9">
        <f t="shared" si="0"/>
        <v>15</v>
      </c>
      <c r="I23" s="2">
        <v>8</v>
      </c>
      <c r="J23" s="9">
        <f t="shared" si="1"/>
        <v>12</v>
      </c>
      <c r="K23" s="2">
        <v>8</v>
      </c>
      <c r="L23" s="9">
        <f t="shared" si="2"/>
        <v>24</v>
      </c>
      <c r="M23" s="2">
        <v>7</v>
      </c>
      <c r="N23" s="9">
        <f t="shared" si="3"/>
        <v>28</v>
      </c>
      <c r="O23" s="2">
        <v>5</v>
      </c>
      <c r="P23" s="9">
        <f t="shared" si="4"/>
        <v>8</v>
      </c>
      <c r="Q23" s="2">
        <v>0</v>
      </c>
      <c r="R23" s="2">
        <f t="shared" si="5"/>
        <v>87</v>
      </c>
      <c r="S23" s="9"/>
      <c r="T23" s="9"/>
      <c r="U23" s="10"/>
    </row>
    <row r="24" spans="2:21">
      <c r="B24" s="8"/>
      <c r="C24" s="8"/>
      <c r="D24" s="8"/>
      <c r="E24" s="8"/>
      <c r="F24" s="8" t="s">
        <v>34</v>
      </c>
      <c r="G24" s="2">
        <v>10</v>
      </c>
      <c r="H24" s="9">
        <f t="shared" si="0"/>
        <v>15</v>
      </c>
      <c r="I24" s="2">
        <v>9</v>
      </c>
      <c r="J24" s="9">
        <f t="shared" si="1"/>
        <v>13.5</v>
      </c>
      <c r="K24" s="2">
        <v>10</v>
      </c>
      <c r="L24" s="9">
        <f t="shared" si="2"/>
        <v>30</v>
      </c>
      <c r="M24" s="2">
        <v>8</v>
      </c>
      <c r="N24" s="9">
        <f t="shared" si="3"/>
        <v>32</v>
      </c>
      <c r="O24" s="2">
        <v>5</v>
      </c>
      <c r="P24" s="9">
        <f t="shared" si="4"/>
        <v>8</v>
      </c>
      <c r="Q24" s="2">
        <v>0</v>
      </c>
      <c r="R24" s="2">
        <f t="shared" si="5"/>
        <v>98.5</v>
      </c>
      <c r="S24" s="9"/>
      <c r="T24" s="9"/>
      <c r="U24" s="10"/>
    </row>
    <row r="25" spans="2:21">
      <c r="B25" s="8" t="s">
        <v>118</v>
      </c>
      <c r="C25" s="8" t="s">
        <v>38</v>
      </c>
      <c r="D25" s="8" t="s">
        <v>35</v>
      </c>
      <c r="E25" s="8" t="s">
        <v>141</v>
      </c>
      <c r="F25" s="8" t="s">
        <v>140</v>
      </c>
      <c r="G25" s="2">
        <v>8</v>
      </c>
      <c r="H25" s="9">
        <f t="shared" si="0"/>
        <v>12</v>
      </c>
      <c r="I25" s="2">
        <v>9</v>
      </c>
      <c r="J25" s="9">
        <f t="shared" si="1"/>
        <v>13.5</v>
      </c>
      <c r="K25" s="2">
        <v>8</v>
      </c>
      <c r="L25" s="9">
        <f t="shared" si="2"/>
        <v>24</v>
      </c>
      <c r="M25" s="2">
        <v>9</v>
      </c>
      <c r="N25" s="9">
        <f t="shared" si="3"/>
        <v>36</v>
      </c>
      <c r="O25" s="2">
        <v>5</v>
      </c>
      <c r="P25" s="9">
        <f t="shared" si="4"/>
        <v>8</v>
      </c>
      <c r="Q25" s="2">
        <v>0</v>
      </c>
      <c r="R25" s="2">
        <f t="shared" si="5"/>
        <v>93.5</v>
      </c>
      <c r="S25" s="9">
        <f>MIN(R25:R30)</f>
        <v>65.4</v>
      </c>
      <c r="T25" s="9">
        <f>MAX(R25:R30)</f>
        <v>93.5</v>
      </c>
      <c r="U25" s="10">
        <f>(SUM(R25:R30)-S25-T25)/4</f>
        <v>76.55</v>
      </c>
    </row>
    <row r="26" spans="2:21">
      <c r="B26" s="8"/>
      <c r="C26" s="8"/>
      <c r="D26" s="8" t="s">
        <v>35</v>
      </c>
      <c r="E26" s="8"/>
      <c r="F26" s="8">
        <v>1168438795</v>
      </c>
      <c r="G26" s="2">
        <v>7</v>
      </c>
      <c r="H26" s="9">
        <f t="shared" si="0"/>
        <v>10.5</v>
      </c>
      <c r="I26" s="2">
        <v>6</v>
      </c>
      <c r="J26" s="9">
        <f t="shared" si="1"/>
        <v>9</v>
      </c>
      <c r="K26" s="2">
        <v>6</v>
      </c>
      <c r="L26" s="9">
        <f t="shared" si="2"/>
        <v>18</v>
      </c>
      <c r="M26" s="2">
        <v>7</v>
      </c>
      <c r="N26" s="9">
        <f t="shared" si="3"/>
        <v>28</v>
      </c>
      <c r="O26" s="2">
        <v>2</v>
      </c>
      <c r="P26" s="9">
        <f t="shared" si="4"/>
        <v>3.2</v>
      </c>
      <c r="Q26" s="2">
        <v>0</v>
      </c>
      <c r="R26" s="2">
        <f t="shared" si="5"/>
        <v>68.7</v>
      </c>
      <c r="S26" s="9"/>
      <c r="T26" s="9"/>
      <c r="U26" s="10"/>
    </row>
    <row r="27" spans="2:21">
      <c r="B27" s="8"/>
      <c r="C27" s="8"/>
      <c r="D27" s="8" t="s">
        <v>35</v>
      </c>
      <c r="E27" s="8"/>
      <c r="F27" s="8" t="s">
        <v>74</v>
      </c>
      <c r="G27" s="2">
        <v>9</v>
      </c>
      <c r="H27" s="9">
        <f t="shared" si="0"/>
        <v>13.5</v>
      </c>
      <c r="I27" s="2">
        <v>6</v>
      </c>
      <c r="J27" s="9">
        <f t="shared" si="1"/>
        <v>9</v>
      </c>
      <c r="K27" s="2">
        <v>7</v>
      </c>
      <c r="L27" s="9">
        <f t="shared" si="2"/>
        <v>21</v>
      </c>
      <c r="M27" s="2">
        <v>7</v>
      </c>
      <c r="N27" s="9">
        <f t="shared" si="3"/>
        <v>28</v>
      </c>
      <c r="O27" s="2">
        <v>3</v>
      </c>
      <c r="P27" s="9">
        <f t="shared" si="4"/>
        <v>4.8</v>
      </c>
      <c r="Q27" s="2">
        <v>0</v>
      </c>
      <c r="R27" s="2">
        <f t="shared" si="5"/>
        <v>76.3</v>
      </c>
      <c r="S27" s="9"/>
      <c r="T27" s="9"/>
      <c r="U27" s="10"/>
    </row>
    <row r="28" spans="2:21">
      <c r="B28" s="8"/>
      <c r="C28" s="8"/>
      <c r="D28" s="8" t="s">
        <v>35</v>
      </c>
      <c r="E28" s="8"/>
      <c r="F28" s="8" t="s">
        <v>75</v>
      </c>
      <c r="G28" s="2">
        <v>7</v>
      </c>
      <c r="H28" s="9">
        <f t="shared" si="0"/>
        <v>10.5</v>
      </c>
      <c r="I28" s="2">
        <v>6</v>
      </c>
      <c r="J28" s="9">
        <f t="shared" si="1"/>
        <v>9</v>
      </c>
      <c r="K28" s="2">
        <v>7</v>
      </c>
      <c r="L28" s="9">
        <f t="shared" si="2"/>
        <v>21</v>
      </c>
      <c r="M28" s="2">
        <v>7</v>
      </c>
      <c r="N28" s="9">
        <f t="shared" si="3"/>
        <v>28</v>
      </c>
      <c r="O28" s="2">
        <v>2</v>
      </c>
      <c r="P28" s="9">
        <f t="shared" si="4"/>
        <v>3.2</v>
      </c>
      <c r="Q28" s="2">
        <v>0</v>
      </c>
      <c r="R28" s="2">
        <f t="shared" si="5"/>
        <v>71.7</v>
      </c>
      <c r="S28" s="9"/>
      <c r="T28" s="9"/>
      <c r="U28" s="10"/>
    </row>
    <row r="29" spans="2:21">
      <c r="B29" s="8"/>
      <c r="C29" s="8"/>
      <c r="D29" s="8" t="s">
        <v>35</v>
      </c>
      <c r="E29" s="8"/>
      <c r="F29" s="8" t="s">
        <v>40</v>
      </c>
      <c r="G29" s="2">
        <v>8</v>
      </c>
      <c r="H29" s="9">
        <f t="shared" si="0"/>
        <v>12</v>
      </c>
      <c r="I29" s="2">
        <v>6</v>
      </c>
      <c r="J29" s="9">
        <f t="shared" si="1"/>
        <v>9</v>
      </c>
      <c r="K29" s="2">
        <v>6</v>
      </c>
      <c r="L29" s="9">
        <f t="shared" si="2"/>
        <v>18</v>
      </c>
      <c r="M29" s="2">
        <v>5</v>
      </c>
      <c r="N29" s="9">
        <f t="shared" si="3"/>
        <v>20</v>
      </c>
      <c r="O29" s="2">
        <v>4</v>
      </c>
      <c r="P29" s="9">
        <f t="shared" si="4"/>
        <v>6.4</v>
      </c>
      <c r="Q29" s="2">
        <v>0</v>
      </c>
      <c r="R29" s="2">
        <f t="shared" si="5"/>
        <v>65.4</v>
      </c>
      <c r="S29" s="9"/>
      <c r="T29" s="9"/>
      <c r="U29" s="10"/>
    </row>
    <row r="30" spans="2:21">
      <c r="B30" s="8"/>
      <c r="C30" s="8"/>
      <c r="D30" s="8"/>
      <c r="E30" s="8"/>
      <c r="F30" s="8" t="s">
        <v>34</v>
      </c>
      <c r="G30" s="2">
        <v>8</v>
      </c>
      <c r="H30" s="9">
        <f t="shared" si="0"/>
        <v>12</v>
      </c>
      <c r="I30" s="2">
        <v>9</v>
      </c>
      <c r="J30" s="9">
        <f t="shared" si="1"/>
        <v>13.5</v>
      </c>
      <c r="K30" s="2">
        <v>8</v>
      </c>
      <c r="L30" s="9">
        <f t="shared" si="2"/>
        <v>24</v>
      </c>
      <c r="M30" s="2">
        <v>8</v>
      </c>
      <c r="N30" s="9">
        <f t="shared" si="3"/>
        <v>32</v>
      </c>
      <c r="O30" s="2">
        <v>5</v>
      </c>
      <c r="P30" s="9">
        <f t="shared" si="4"/>
        <v>8</v>
      </c>
      <c r="Q30" s="2">
        <v>0</v>
      </c>
      <c r="R30" s="2">
        <f t="shared" si="5"/>
        <v>89.5</v>
      </c>
      <c r="S30" s="9"/>
      <c r="T30" s="9"/>
      <c r="U30" s="10"/>
    </row>
    <row r="31" spans="2:21">
      <c r="B31" s="8" t="s">
        <v>108</v>
      </c>
      <c r="C31" s="8" t="s">
        <v>84</v>
      </c>
      <c r="D31" s="8" t="s">
        <v>35</v>
      </c>
      <c r="E31" s="8" t="s">
        <v>141</v>
      </c>
      <c r="F31" s="8" t="s">
        <v>140</v>
      </c>
      <c r="G31" s="2">
        <v>10</v>
      </c>
      <c r="H31" s="9">
        <f t="shared" ref="H31:H37" si="6">G31*1.5</f>
        <v>15</v>
      </c>
      <c r="I31" s="2">
        <v>9</v>
      </c>
      <c r="J31" s="9">
        <f t="shared" ref="J31:J37" si="7">I31*1.5</f>
        <v>13.5</v>
      </c>
      <c r="K31" s="2">
        <v>10</v>
      </c>
      <c r="L31" s="9">
        <f t="shared" ref="L31:L37" si="8">K31*3</f>
        <v>30</v>
      </c>
      <c r="M31" s="2">
        <v>6</v>
      </c>
      <c r="N31" s="9">
        <f t="shared" ref="N31:N37" si="9">M31*4</f>
        <v>24</v>
      </c>
      <c r="O31" s="2">
        <v>4</v>
      </c>
      <c r="P31" s="9">
        <f t="shared" ref="P31:P37" si="10">O31*1.6</f>
        <v>6.4</v>
      </c>
      <c r="Q31" s="2">
        <v>0</v>
      </c>
      <c r="R31" s="2">
        <f t="shared" ref="R31:R37" si="11">H31+J31+L31+N31+P31-Q31</f>
        <v>88.9</v>
      </c>
      <c r="S31" s="9">
        <f>MIN(R31:R36)</f>
        <v>76.2</v>
      </c>
      <c r="T31" s="9">
        <f>MAX(R31:R36)</f>
        <v>96.4</v>
      </c>
      <c r="U31" s="10">
        <f>(SUM(R31:R36)-S31-T31)/4</f>
        <v>88.925</v>
      </c>
    </row>
    <row r="32" spans="2:21">
      <c r="B32" s="8"/>
      <c r="C32" s="8"/>
      <c r="D32" s="8" t="s">
        <v>35</v>
      </c>
      <c r="E32" s="8"/>
      <c r="F32" s="8">
        <v>1168438795</v>
      </c>
      <c r="G32" s="2">
        <v>8</v>
      </c>
      <c r="H32" s="9">
        <f t="shared" si="6"/>
        <v>12</v>
      </c>
      <c r="I32" s="2">
        <v>9</v>
      </c>
      <c r="J32" s="9">
        <f t="shared" si="7"/>
        <v>13.5</v>
      </c>
      <c r="K32" s="2">
        <v>10</v>
      </c>
      <c r="L32" s="9">
        <f t="shared" si="8"/>
        <v>30</v>
      </c>
      <c r="M32" s="2">
        <v>8</v>
      </c>
      <c r="N32" s="9">
        <f t="shared" si="9"/>
        <v>32</v>
      </c>
      <c r="O32" s="2">
        <v>4</v>
      </c>
      <c r="P32" s="9">
        <f t="shared" si="10"/>
        <v>6.4</v>
      </c>
      <c r="Q32" s="2">
        <v>0</v>
      </c>
      <c r="R32" s="2">
        <f t="shared" si="11"/>
        <v>93.9</v>
      </c>
      <c r="S32" s="9"/>
      <c r="T32" s="9"/>
      <c r="U32" s="10"/>
    </row>
    <row r="33" spans="2:21">
      <c r="B33" s="8"/>
      <c r="C33" s="8"/>
      <c r="D33" s="8" t="s">
        <v>35</v>
      </c>
      <c r="E33" s="8"/>
      <c r="F33" s="8" t="s">
        <v>74</v>
      </c>
      <c r="G33" s="2">
        <v>8</v>
      </c>
      <c r="H33" s="9">
        <f t="shared" si="6"/>
        <v>12</v>
      </c>
      <c r="I33" s="2">
        <v>8</v>
      </c>
      <c r="J33" s="9">
        <f t="shared" si="7"/>
        <v>12</v>
      </c>
      <c r="K33" s="2">
        <v>7</v>
      </c>
      <c r="L33" s="9">
        <f t="shared" si="8"/>
        <v>21</v>
      </c>
      <c r="M33" s="2">
        <v>7</v>
      </c>
      <c r="N33" s="9">
        <f t="shared" si="9"/>
        <v>28</v>
      </c>
      <c r="O33" s="2">
        <v>2</v>
      </c>
      <c r="P33" s="9">
        <f t="shared" si="10"/>
        <v>3.2</v>
      </c>
      <c r="Q33" s="2">
        <v>0</v>
      </c>
      <c r="R33" s="2">
        <f t="shared" si="11"/>
        <v>76.2</v>
      </c>
      <c r="S33" s="9"/>
      <c r="T33" s="9"/>
      <c r="U33" s="10"/>
    </row>
    <row r="34" spans="2:21">
      <c r="B34" s="8"/>
      <c r="C34" s="8"/>
      <c r="D34" s="8" t="s">
        <v>35</v>
      </c>
      <c r="E34" s="8"/>
      <c r="F34" s="8" t="s">
        <v>75</v>
      </c>
      <c r="G34" s="2">
        <v>7</v>
      </c>
      <c r="H34" s="9">
        <f t="shared" si="6"/>
        <v>10.5</v>
      </c>
      <c r="I34" s="2">
        <v>9</v>
      </c>
      <c r="J34" s="9">
        <f t="shared" si="7"/>
        <v>13.5</v>
      </c>
      <c r="K34" s="2">
        <v>10</v>
      </c>
      <c r="L34" s="9">
        <f t="shared" si="8"/>
        <v>30</v>
      </c>
      <c r="M34" s="2">
        <v>9</v>
      </c>
      <c r="N34" s="9">
        <f t="shared" si="9"/>
        <v>36</v>
      </c>
      <c r="O34" s="2">
        <v>4</v>
      </c>
      <c r="P34" s="9">
        <f t="shared" si="10"/>
        <v>6.4</v>
      </c>
      <c r="Q34" s="2">
        <v>0</v>
      </c>
      <c r="R34" s="2">
        <f t="shared" si="11"/>
        <v>96.4</v>
      </c>
      <c r="S34" s="9"/>
      <c r="T34" s="9"/>
      <c r="U34" s="10"/>
    </row>
    <row r="35" spans="2:21">
      <c r="B35" s="8"/>
      <c r="C35" s="8"/>
      <c r="D35" s="8" t="s">
        <v>35</v>
      </c>
      <c r="E35" s="8"/>
      <c r="F35" s="8" t="s">
        <v>40</v>
      </c>
      <c r="G35" s="2">
        <v>10</v>
      </c>
      <c r="H35" s="9">
        <f t="shared" si="6"/>
        <v>15</v>
      </c>
      <c r="I35" s="2">
        <v>9</v>
      </c>
      <c r="J35" s="9">
        <f t="shared" si="7"/>
        <v>13.5</v>
      </c>
      <c r="K35" s="2">
        <v>8</v>
      </c>
      <c r="L35" s="9">
        <f t="shared" si="8"/>
        <v>24</v>
      </c>
      <c r="M35" s="2">
        <v>6</v>
      </c>
      <c r="N35" s="9">
        <f t="shared" si="9"/>
        <v>24</v>
      </c>
      <c r="O35" s="2">
        <v>4</v>
      </c>
      <c r="P35" s="9">
        <f t="shared" si="10"/>
        <v>6.4</v>
      </c>
      <c r="Q35" s="2">
        <v>0</v>
      </c>
      <c r="R35" s="2">
        <f t="shared" si="11"/>
        <v>82.9</v>
      </c>
      <c r="S35" s="9"/>
      <c r="T35" s="9"/>
      <c r="U35" s="10"/>
    </row>
    <row r="36" spans="2:21">
      <c r="B36" s="8"/>
      <c r="C36" s="8"/>
      <c r="D36" s="8" t="s">
        <v>35</v>
      </c>
      <c r="E36" s="8"/>
      <c r="F36" s="8" t="s">
        <v>34</v>
      </c>
      <c r="G36" s="2">
        <v>9</v>
      </c>
      <c r="H36" s="9">
        <f t="shared" si="6"/>
        <v>13.5</v>
      </c>
      <c r="I36" s="2">
        <v>9</v>
      </c>
      <c r="J36" s="9">
        <f t="shared" si="7"/>
        <v>13.5</v>
      </c>
      <c r="K36" s="2">
        <v>9</v>
      </c>
      <c r="L36" s="9">
        <f t="shared" si="8"/>
        <v>27</v>
      </c>
      <c r="M36" s="2">
        <v>7</v>
      </c>
      <c r="N36" s="9">
        <f t="shared" si="9"/>
        <v>28</v>
      </c>
      <c r="O36" s="2">
        <v>5</v>
      </c>
      <c r="P36" s="9">
        <f t="shared" si="10"/>
        <v>8</v>
      </c>
      <c r="Q36" s="2">
        <v>0</v>
      </c>
      <c r="R36" s="2">
        <f t="shared" si="11"/>
        <v>90</v>
      </c>
      <c r="S36" s="9"/>
      <c r="T36" s="9"/>
      <c r="U36" s="10"/>
    </row>
  </sheetData>
  <mergeCells count="43">
    <mergeCell ref="B2:U2"/>
    <mergeCell ref="B4:B8"/>
    <mergeCell ref="B9:B13"/>
    <mergeCell ref="B14:B18"/>
    <mergeCell ref="B19:B24"/>
    <mergeCell ref="B25:B30"/>
    <mergeCell ref="B31:B36"/>
    <mergeCell ref="C4:C8"/>
    <mergeCell ref="C9:C13"/>
    <mergeCell ref="C14:C18"/>
    <mergeCell ref="C19:C24"/>
    <mergeCell ref="C25:C30"/>
    <mergeCell ref="C31:C36"/>
    <mergeCell ref="D4:D8"/>
    <mergeCell ref="D9:D13"/>
    <mergeCell ref="D14:D18"/>
    <mergeCell ref="D19:D24"/>
    <mergeCell ref="D25:D30"/>
    <mergeCell ref="D31:D36"/>
    <mergeCell ref="E4:E8"/>
    <mergeCell ref="E9:E13"/>
    <mergeCell ref="E14:E18"/>
    <mergeCell ref="E19:E24"/>
    <mergeCell ref="E25:E30"/>
    <mergeCell ref="E31:E36"/>
    <mergeCell ref="S4:S8"/>
    <mergeCell ref="S9:S13"/>
    <mergeCell ref="S14:S18"/>
    <mergeCell ref="S19:S24"/>
    <mergeCell ref="S25:S30"/>
    <mergeCell ref="S31:S36"/>
    <mergeCell ref="T4:T8"/>
    <mergeCell ref="T9:T13"/>
    <mergeCell ref="T14:T18"/>
    <mergeCell ref="T19:T24"/>
    <mergeCell ref="T25:T30"/>
    <mergeCell ref="T31:T36"/>
    <mergeCell ref="U4:U8"/>
    <mergeCell ref="U9:U13"/>
    <mergeCell ref="U14:U18"/>
    <mergeCell ref="U19:U24"/>
    <mergeCell ref="U25:U30"/>
    <mergeCell ref="U31:U36"/>
  </mergeCells>
  <conditionalFormatting sqref="G1">
    <cfRule type="colorScale" priority="17">
      <colorScale>
        <cfvo type="num" val="9"/>
        <cfvo type="num" val="11.25"/>
        <cfvo type="num" val="13.5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47"/>
  <sheetViews>
    <sheetView workbookViewId="0">
      <selection activeCell="A1" sqref="A1"/>
    </sheetView>
  </sheetViews>
  <sheetFormatPr defaultColWidth="9" defaultRowHeight="16.5"/>
  <cols>
    <col min="1" max="1" width="3.5" style="1" customWidth="1"/>
    <col min="2" max="2" width="4.875" style="1" customWidth="1"/>
    <col min="3" max="3" width="10.375" style="1" customWidth="1"/>
    <col min="4" max="4" width="5.5" style="1" customWidth="1"/>
    <col min="5" max="5" width="4.5" style="1" customWidth="1"/>
    <col min="6" max="6" width="9.625" style="1" customWidth="1"/>
    <col min="7" max="7" width="5.5" style="1" customWidth="1"/>
    <col min="8" max="8" width="7.25" style="1" customWidth="1"/>
    <col min="9" max="9" width="5.5" style="1" customWidth="1"/>
    <col min="10" max="10" width="7.25" style="1" customWidth="1"/>
    <col min="11" max="11" width="5.5" style="1" customWidth="1"/>
    <col min="12" max="12" width="6.125" style="1" customWidth="1"/>
    <col min="13" max="13" width="5.5" style="1" customWidth="1"/>
    <col min="14" max="14" width="6.125" style="1" customWidth="1"/>
    <col min="15" max="15" width="5.5" style="1" customWidth="1"/>
    <col min="16" max="16" width="7.25" style="1" customWidth="1"/>
    <col min="17" max="17" width="3.375" style="1" customWidth="1"/>
    <col min="18" max="18" width="8.25" style="1" customWidth="1"/>
    <col min="19" max="20" width="5.5" style="1" customWidth="1"/>
    <col min="21" max="21" width="8.875" style="11" customWidth="1"/>
    <col min="22" max="16384" width="9" style="1"/>
  </cols>
  <sheetData>
    <row r="2" spans="2:21">
      <c r="B2" s="2" t="s">
        <v>134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</row>
    <row r="3" ht="27" spans="2:21">
      <c r="B3" s="4" t="s">
        <v>18</v>
      </c>
      <c r="C3" s="4" t="s">
        <v>48</v>
      </c>
      <c r="D3" s="4" t="s">
        <v>22</v>
      </c>
      <c r="E3" s="4" t="s">
        <v>90</v>
      </c>
      <c r="F3" s="4" t="s">
        <v>62</v>
      </c>
      <c r="G3" s="4" t="s">
        <v>63</v>
      </c>
      <c r="H3" s="5" t="s">
        <v>64</v>
      </c>
      <c r="I3" s="4" t="s">
        <v>65</v>
      </c>
      <c r="J3" s="5" t="s">
        <v>66</v>
      </c>
      <c r="K3" s="4" t="s">
        <v>67</v>
      </c>
      <c r="L3" s="5" t="s">
        <v>68</v>
      </c>
      <c r="M3" s="4" t="s">
        <v>69</v>
      </c>
      <c r="N3" s="5" t="s">
        <v>70</v>
      </c>
      <c r="O3" s="4" t="s">
        <v>71</v>
      </c>
      <c r="P3" s="5" t="s">
        <v>135</v>
      </c>
      <c r="Q3" s="6" t="s">
        <v>91</v>
      </c>
      <c r="R3" s="4" t="s">
        <v>72</v>
      </c>
      <c r="S3" s="4" t="s">
        <v>136</v>
      </c>
      <c r="T3" s="4" t="s">
        <v>137</v>
      </c>
      <c r="U3" s="7" t="s">
        <v>25</v>
      </c>
    </row>
    <row r="4" spans="2:21">
      <c r="B4" s="8" t="s">
        <v>92</v>
      </c>
      <c r="C4" s="8" t="s">
        <v>138</v>
      </c>
      <c r="D4" s="8" t="s">
        <v>33</v>
      </c>
      <c r="E4" s="8" t="s">
        <v>139</v>
      </c>
      <c r="F4" s="8" t="s">
        <v>140</v>
      </c>
      <c r="G4" s="2">
        <v>8</v>
      </c>
      <c r="H4" s="9">
        <f t="shared" ref="H4:H23" si="0">G4*1.5</f>
        <v>12</v>
      </c>
      <c r="I4" s="2">
        <v>8</v>
      </c>
      <c r="J4" s="9">
        <f t="shared" ref="J4:J23" si="1">I4*1.5</f>
        <v>12</v>
      </c>
      <c r="K4" s="2">
        <v>7</v>
      </c>
      <c r="L4" s="9">
        <f t="shared" ref="L4:L23" si="2">K4*3</f>
        <v>21</v>
      </c>
      <c r="M4" s="2">
        <v>7</v>
      </c>
      <c r="N4" s="9">
        <f t="shared" ref="N4:N23" si="3">M4*4</f>
        <v>28</v>
      </c>
      <c r="O4" s="2">
        <v>2</v>
      </c>
      <c r="P4" s="9">
        <f t="shared" ref="P4:P23" si="4">O4*1.6</f>
        <v>3.2</v>
      </c>
      <c r="Q4" s="2">
        <v>0</v>
      </c>
      <c r="R4" s="2">
        <f t="shared" ref="R4:R23" si="5">H4+J4+L4+N4+P4-Q4</f>
        <v>76.2</v>
      </c>
      <c r="S4" s="9">
        <f>MIN(R4:R8)</f>
        <v>68.7</v>
      </c>
      <c r="T4" s="9">
        <f>MAX(R4:R8)</f>
        <v>84.8</v>
      </c>
      <c r="U4" s="10">
        <f>(SUM(R4:R8)-S4*0.5-T4*0.5)/4</f>
        <v>76.9625</v>
      </c>
    </row>
    <row r="5" spans="2:21">
      <c r="B5" s="8"/>
      <c r="C5" s="8"/>
      <c r="D5" s="8"/>
      <c r="E5" s="8"/>
      <c r="F5" s="8">
        <v>1168438795</v>
      </c>
      <c r="G5" s="2">
        <v>8</v>
      </c>
      <c r="H5" s="9">
        <f t="shared" si="0"/>
        <v>12</v>
      </c>
      <c r="I5" s="2">
        <v>7</v>
      </c>
      <c r="J5" s="9">
        <f t="shared" si="1"/>
        <v>10.5</v>
      </c>
      <c r="K5" s="2">
        <v>7</v>
      </c>
      <c r="L5" s="9">
        <f t="shared" si="2"/>
        <v>21</v>
      </c>
      <c r="M5" s="2">
        <v>7</v>
      </c>
      <c r="N5" s="9">
        <f t="shared" si="3"/>
        <v>28</v>
      </c>
      <c r="O5" s="2">
        <v>2</v>
      </c>
      <c r="P5" s="9">
        <f t="shared" si="4"/>
        <v>3.2</v>
      </c>
      <c r="Q5" s="2">
        <v>0</v>
      </c>
      <c r="R5" s="2">
        <f t="shared" si="5"/>
        <v>74.7</v>
      </c>
      <c r="S5" s="9"/>
      <c r="T5" s="9"/>
      <c r="U5" s="10"/>
    </row>
    <row r="6" spans="2:21">
      <c r="B6" s="8"/>
      <c r="C6" s="8"/>
      <c r="D6" s="8"/>
      <c r="E6" s="8"/>
      <c r="F6" s="8" t="s">
        <v>74</v>
      </c>
      <c r="G6" s="2">
        <v>9</v>
      </c>
      <c r="H6" s="9">
        <f t="shared" si="0"/>
        <v>13.5</v>
      </c>
      <c r="I6" s="2">
        <v>7</v>
      </c>
      <c r="J6" s="9">
        <f t="shared" si="1"/>
        <v>10.5</v>
      </c>
      <c r="K6" s="2">
        <v>7</v>
      </c>
      <c r="L6" s="9">
        <f t="shared" si="2"/>
        <v>21</v>
      </c>
      <c r="M6" s="2">
        <v>8</v>
      </c>
      <c r="N6" s="9">
        <f t="shared" si="3"/>
        <v>32</v>
      </c>
      <c r="O6" s="2">
        <v>2</v>
      </c>
      <c r="P6" s="9">
        <f t="shared" si="4"/>
        <v>3.2</v>
      </c>
      <c r="Q6" s="2">
        <v>0</v>
      </c>
      <c r="R6" s="2">
        <f t="shared" si="5"/>
        <v>80.2</v>
      </c>
      <c r="S6" s="9"/>
      <c r="T6" s="9"/>
      <c r="U6" s="10"/>
    </row>
    <row r="7" spans="2:21">
      <c r="B7" s="8"/>
      <c r="C7" s="8"/>
      <c r="D7" s="8"/>
      <c r="E7" s="8"/>
      <c r="F7" s="8" t="s">
        <v>75</v>
      </c>
      <c r="G7" s="2">
        <v>8</v>
      </c>
      <c r="H7" s="9">
        <f t="shared" si="0"/>
        <v>12</v>
      </c>
      <c r="I7" s="2">
        <v>8</v>
      </c>
      <c r="J7" s="9">
        <f t="shared" si="1"/>
        <v>12</v>
      </c>
      <c r="K7" s="2">
        <v>8</v>
      </c>
      <c r="L7" s="9">
        <f t="shared" si="2"/>
        <v>24</v>
      </c>
      <c r="M7" s="2">
        <v>8</v>
      </c>
      <c r="N7" s="9">
        <f t="shared" si="3"/>
        <v>32</v>
      </c>
      <c r="O7" s="2">
        <v>3</v>
      </c>
      <c r="P7" s="9">
        <f t="shared" si="4"/>
        <v>4.8</v>
      </c>
      <c r="Q7" s="2">
        <v>0</v>
      </c>
      <c r="R7" s="2">
        <f t="shared" si="5"/>
        <v>84.8</v>
      </c>
      <c r="S7" s="9"/>
      <c r="T7" s="9"/>
      <c r="U7" s="10"/>
    </row>
    <row r="8" spans="2:21">
      <c r="B8" s="8"/>
      <c r="C8" s="8"/>
      <c r="D8" s="8"/>
      <c r="E8" s="8"/>
      <c r="F8" s="8" t="s">
        <v>40</v>
      </c>
      <c r="G8" s="2">
        <v>7</v>
      </c>
      <c r="H8" s="9">
        <f t="shared" si="0"/>
        <v>10.5</v>
      </c>
      <c r="I8" s="2">
        <v>6</v>
      </c>
      <c r="J8" s="9">
        <f t="shared" si="1"/>
        <v>9</v>
      </c>
      <c r="K8" s="2">
        <v>6</v>
      </c>
      <c r="L8" s="9">
        <f t="shared" si="2"/>
        <v>18</v>
      </c>
      <c r="M8" s="2">
        <v>7</v>
      </c>
      <c r="N8" s="9">
        <f t="shared" si="3"/>
        <v>28</v>
      </c>
      <c r="O8" s="2">
        <v>2</v>
      </c>
      <c r="P8" s="9">
        <f t="shared" si="4"/>
        <v>3.2</v>
      </c>
      <c r="Q8" s="2">
        <v>0</v>
      </c>
      <c r="R8" s="2">
        <f t="shared" si="5"/>
        <v>68.7</v>
      </c>
      <c r="S8" s="9"/>
      <c r="T8" s="9"/>
      <c r="U8" s="10"/>
    </row>
    <row r="9" spans="2:21">
      <c r="B9" s="8" t="s">
        <v>105</v>
      </c>
      <c r="C9" s="12" t="s">
        <v>32</v>
      </c>
      <c r="D9" s="12" t="s">
        <v>33</v>
      </c>
      <c r="E9" s="12" t="s">
        <v>139</v>
      </c>
      <c r="F9" s="12" t="s">
        <v>140</v>
      </c>
      <c r="G9" s="13">
        <v>10</v>
      </c>
      <c r="H9" s="14">
        <f t="shared" si="0"/>
        <v>15</v>
      </c>
      <c r="I9" s="13">
        <v>10</v>
      </c>
      <c r="J9" s="14">
        <f t="shared" si="1"/>
        <v>15</v>
      </c>
      <c r="K9" s="13">
        <v>10</v>
      </c>
      <c r="L9" s="14">
        <f t="shared" si="2"/>
        <v>30</v>
      </c>
      <c r="M9" s="13">
        <v>10</v>
      </c>
      <c r="N9" s="14">
        <f t="shared" si="3"/>
        <v>40</v>
      </c>
      <c r="O9" s="13">
        <v>5</v>
      </c>
      <c r="P9" s="14">
        <f t="shared" si="4"/>
        <v>8</v>
      </c>
      <c r="Q9" s="13">
        <v>0</v>
      </c>
      <c r="R9" s="13">
        <f t="shared" si="5"/>
        <v>108</v>
      </c>
      <c r="S9" s="14">
        <f>MIN(R9:R13)</f>
        <v>93.4</v>
      </c>
      <c r="T9" s="14">
        <f>MAX(R9:R13)</f>
        <v>108</v>
      </c>
      <c r="U9" s="15">
        <f>(SUM(R9:R13)-S9*0.5-T9*0.5)/4</f>
        <v>101.525</v>
      </c>
    </row>
    <row r="10" spans="2:21">
      <c r="B10" s="8"/>
      <c r="C10" s="12"/>
      <c r="D10" s="12"/>
      <c r="E10" s="12" t="s">
        <v>92</v>
      </c>
      <c r="F10" s="12">
        <v>1168438795</v>
      </c>
      <c r="G10" s="13">
        <v>9</v>
      </c>
      <c r="H10" s="14">
        <f t="shared" si="0"/>
        <v>13.5</v>
      </c>
      <c r="I10" s="13">
        <v>10</v>
      </c>
      <c r="J10" s="14">
        <f t="shared" si="1"/>
        <v>15</v>
      </c>
      <c r="K10" s="13">
        <v>10</v>
      </c>
      <c r="L10" s="14">
        <f t="shared" si="2"/>
        <v>30</v>
      </c>
      <c r="M10" s="13">
        <v>9</v>
      </c>
      <c r="N10" s="14">
        <f t="shared" si="3"/>
        <v>36</v>
      </c>
      <c r="O10" s="13">
        <v>4</v>
      </c>
      <c r="P10" s="14">
        <f t="shared" si="4"/>
        <v>6.4</v>
      </c>
      <c r="Q10" s="13">
        <v>0</v>
      </c>
      <c r="R10" s="13">
        <f t="shared" si="5"/>
        <v>100.9</v>
      </c>
      <c r="S10" s="14"/>
      <c r="T10" s="14"/>
      <c r="U10" s="15"/>
    </row>
    <row r="11" spans="2:21">
      <c r="B11" s="8"/>
      <c r="C11" s="12"/>
      <c r="D11" s="12"/>
      <c r="E11" s="12" t="s">
        <v>92</v>
      </c>
      <c r="F11" s="12" t="s">
        <v>74</v>
      </c>
      <c r="G11" s="13">
        <v>9</v>
      </c>
      <c r="H11" s="14">
        <f t="shared" si="0"/>
        <v>13.5</v>
      </c>
      <c r="I11" s="13">
        <v>9</v>
      </c>
      <c r="J11" s="14">
        <f t="shared" si="1"/>
        <v>13.5</v>
      </c>
      <c r="K11" s="13">
        <v>9</v>
      </c>
      <c r="L11" s="14">
        <f t="shared" si="2"/>
        <v>27</v>
      </c>
      <c r="M11" s="13">
        <v>10</v>
      </c>
      <c r="N11" s="14">
        <f t="shared" si="3"/>
        <v>40</v>
      </c>
      <c r="O11" s="13">
        <v>5</v>
      </c>
      <c r="P11" s="14">
        <f t="shared" si="4"/>
        <v>8</v>
      </c>
      <c r="Q11" s="13">
        <v>0</v>
      </c>
      <c r="R11" s="13">
        <f t="shared" si="5"/>
        <v>102</v>
      </c>
      <c r="S11" s="14"/>
      <c r="T11" s="14"/>
      <c r="U11" s="15"/>
    </row>
    <row r="12" spans="2:21">
      <c r="B12" s="8"/>
      <c r="C12" s="12"/>
      <c r="D12" s="12"/>
      <c r="E12" s="12"/>
      <c r="F12" s="12" t="s">
        <v>75</v>
      </c>
      <c r="G12" s="13">
        <v>8</v>
      </c>
      <c r="H12" s="14">
        <f t="shared" si="0"/>
        <v>12</v>
      </c>
      <c r="I12" s="13">
        <v>8</v>
      </c>
      <c r="J12" s="14">
        <f t="shared" si="1"/>
        <v>12</v>
      </c>
      <c r="K12" s="13">
        <v>9</v>
      </c>
      <c r="L12" s="14">
        <f t="shared" si="2"/>
        <v>27</v>
      </c>
      <c r="M12" s="13">
        <v>9</v>
      </c>
      <c r="N12" s="14">
        <f t="shared" si="3"/>
        <v>36</v>
      </c>
      <c r="O12" s="13">
        <v>4</v>
      </c>
      <c r="P12" s="14">
        <f t="shared" si="4"/>
        <v>6.4</v>
      </c>
      <c r="Q12" s="13">
        <v>0</v>
      </c>
      <c r="R12" s="13">
        <f t="shared" si="5"/>
        <v>93.4</v>
      </c>
      <c r="S12" s="14"/>
      <c r="T12" s="14"/>
      <c r="U12" s="15"/>
    </row>
    <row r="13" spans="2:21">
      <c r="B13" s="8"/>
      <c r="C13" s="12"/>
      <c r="D13" s="12"/>
      <c r="E13" s="12"/>
      <c r="F13" s="12" t="s">
        <v>40</v>
      </c>
      <c r="G13" s="13">
        <v>10</v>
      </c>
      <c r="H13" s="14">
        <f t="shared" si="0"/>
        <v>15</v>
      </c>
      <c r="I13" s="13">
        <v>9</v>
      </c>
      <c r="J13" s="14">
        <f t="shared" si="1"/>
        <v>13.5</v>
      </c>
      <c r="K13" s="13">
        <v>10</v>
      </c>
      <c r="L13" s="14">
        <f t="shared" si="2"/>
        <v>30</v>
      </c>
      <c r="M13" s="13">
        <v>9</v>
      </c>
      <c r="N13" s="14">
        <f t="shared" si="3"/>
        <v>36</v>
      </c>
      <c r="O13" s="13">
        <v>5</v>
      </c>
      <c r="P13" s="14">
        <f t="shared" si="4"/>
        <v>8</v>
      </c>
      <c r="Q13" s="13">
        <v>0</v>
      </c>
      <c r="R13" s="13">
        <f t="shared" si="5"/>
        <v>102.5</v>
      </c>
      <c r="S13" s="14"/>
      <c r="T13" s="14"/>
      <c r="U13" s="15"/>
    </row>
    <row r="14" spans="2:21">
      <c r="B14" s="8" t="s">
        <v>116</v>
      </c>
      <c r="C14" s="8" t="s">
        <v>81</v>
      </c>
      <c r="D14" s="8" t="s">
        <v>33</v>
      </c>
      <c r="E14" s="8" t="s">
        <v>139</v>
      </c>
      <c r="F14" s="8" t="s">
        <v>140</v>
      </c>
      <c r="G14" s="2">
        <v>6</v>
      </c>
      <c r="H14" s="9">
        <f t="shared" si="0"/>
        <v>9</v>
      </c>
      <c r="I14" s="2">
        <v>10</v>
      </c>
      <c r="J14" s="9">
        <f t="shared" si="1"/>
        <v>15</v>
      </c>
      <c r="K14" s="2">
        <v>10</v>
      </c>
      <c r="L14" s="9">
        <f t="shared" si="2"/>
        <v>30</v>
      </c>
      <c r="M14" s="2">
        <v>8</v>
      </c>
      <c r="N14" s="9">
        <f t="shared" si="3"/>
        <v>32</v>
      </c>
      <c r="O14" s="2">
        <v>1</v>
      </c>
      <c r="P14" s="9">
        <f t="shared" si="4"/>
        <v>1.6</v>
      </c>
      <c r="Q14" s="2">
        <v>0</v>
      </c>
      <c r="R14" s="2">
        <f t="shared" si="5"/>
        <v>87.6</v>
      </c>
      <c r="S14" s="9">
        <f>MIN(R14:R18)</f>
        <v>64.7</v>
      </c>
      <c r="T14" s="9">
        <f>MAX(R14:R18)</f>
        <v>93.9</v>
      </c>
      <c r="U14" s="10">
        <f>(SUM(R14:R18)-S14*0.5-T14*0.5)/4</f>
        <v>85.25</v>
      </c>
    </row>
    <row r="15" spans="2:21">
      <c r="B15" s="8"/>
      <c r="C15" s="8"/>
      <c r="D15" s="8"/>
      <c r="E15" s="8" t="s">
        <v>92</v>
      </c>
      <c r="F15" s="8">
        <v>1168438795</v>
      </c>
      <c r="G15" s="2">
        <v>4</v>
      </c>
      <c r="H15" s="9">
        <f t="shared" si="0"/>
        <v>6</v>
      </c>
      <c r="I15" s="2">
        <v>7</v>
      </c>
      <c r="J15" s="9">
        <f t="shared" si="1"/>
        <v>10.5</v>
      </c>
      <c r="K15" s="2">
        <v>7</v>
      </c>
      <c r="L15" s="9">
        <f t="shared" si="2"/>
        <v>21</v>
      </c>
      <c r="M15" s="2">
        <v>6</v>
      </c>
      <c r="N15" s="9">
        <f t="shared" si="3"/>
        <v>24</v>
      </c>
      <c r="O15" s="2">
        <v>2</v>
      </c>
      <c r="P15" s="9">
        <f t="shared" si="4"/>
        <v>3.2</v>
      </c>
      <c r="Q15" s="2">
        <v>0</v>
      </c>
      <c r="R15" s="2">
        <f t="shared" si="5"/>
        <v>64.7</v>
      </c>
      <c r="S15" s="9"/>
      <c r="T15" s="9"/>
      <c r="U15" s="10"/>
    </row>
    <row r="16" spans="2:21">
      <c r="B16" s="8"/>
      <c r="C16" s="8"/>
      <c r="D16" s="8"/>
      <c r="E16" s="8" t="s">
        <v>92</v>
      </c>
      <c r="F16" s="8" t="s">
        <v>74</v>
      </c>
      <c r="G16" s="2">
        <v>7</v>
      </c>
      <c r="H16" s="9">
        <f t="shared" si="0"/>
        <v>10.5</v>
      </c>
      <c r="I16" s="2">
        <v>9</v>
      </c>
      <c r="J16" s="9">
        <f t="shared" si="1"/>
        <v>13.5</v>
      </c>
      <c r="K16" s="2">
        <v>8</v>
      </c>
      <c r="L16" s="9">
        <f t="shared" si="2"/>
        <v>24</v>
      </c>
      <c r="M16" s="2">
        <v>8</v>
      </c>
      <c r="N16" s="9">
        <f t="shared" si="3"/>
        <v>32</v>
      </c>
      <c r="O16" s="2">
        <v>2</v>
      </c>
      <c r="P16" s="9">
        <f t="shared" si="4"/>
        <v>3.2</v>
      </c>
      <c r="Q16" s="2">
        <v>0</v>
      </c>
      <c r="R16" s="2">
        <f t="shared" si="5"/>
        <v>83.2</v>
      </c>
      <c r="S16" s="9"/>
      <c r="T16" s="9"/>
      <c r="U16" s="10"/>
    </row>
    <row r="17" spans="2:21">
      <c r="B17" s="8"/>
      <c r="C17" s="8"/>
      <c r="D17" s="8"/>
      <c r="E17" s="8"/>
      <c r="F17" s="8" t="s">
        <v>75</v>
      </c>
      <c r="G17" s="2">
        <v>8</v>
      </c>
      <c r="H17" s="9">
        <f t="shared" si="0"/>
        <v>12</v>
      </c>
      <c r="I17" s="2">
        <v>9</v>
      </c>
      <c r="J17" s="9">
        <f t="shared" si="1"/>
        <v>13.5</v>
      </c>
      <c r="K17" s="2">
        <v>9</v>
      </c>
      <c r="L17" s="9">
        <f t="shared" si="2"/>
        <v>27</v>
      </c>
      <c r="M17" s="2">
        <v>8</v>
      </c>
      <c r="N17" s="9">
        <f t="shared" si="3"/>
        <v>32</v>
      </c>
      <c r="O17" s="2">
        <v>4</v>
      </c>
      <c r="P17" s="9">
        <f t="shared" si="4"/>
        <v>6.4</v>
      </c>
      <c r="Q17" s="2">
        <v>0</v>
      </c>
      <c r="R17" s="2">
        <f t="shared" si="5"/>
        <v>90.9</v>
      </c>
      <c r="S17" s="9"/>
      <c r="T17" s="9"/>
      <c r="U17" s="10"/>
    </row>
    <row r="18" spans="2:21">
      <c r="B18" s="8"/>
      <c r="C18" s="8"/>
      <c r="D18" s="8"/>
      <c r="E18" s="8"/>
      <c r="F18" s="8" t="s">
        <v>40</v>
      </c>
      <c r="G18" s="2">
        <v>9</v>
      </c>
      <c r="H18" s="9">
        <f t="shared" si="0"/>
        <v>13.5</v>
      </c>
      <c r="I18" s="2">
        <v>8</v>
      </c>
      <c r="J18" s="9">
        <f t="shared" si="1"/>
        <v>12</v>
      </c>
      <c r="K18" s="2">
        <v>10</v>
      </c>
      <c r="L18" s="9">
        <f t="shared" si="2"/>
        <v>30</v>
      </c>
      <c r="M18" s="2">
        <v>8</v>
      </c>
      <c r="N18" s="9">
        <f t="shared" si="3"/>
        <v>32</v>
      </c>
      <c r="O18" s="2">
        <v>4</v>
      </c>
      <c r="P18" s="9">
        <f t="shared" si="4"/>
        <v>6.4</v>
      </c>
      <c r="Q18" s="2">
        <v>0</v>
      </c>
      <c r="R18" s="2">
        <f t="shared" si="5"/>
        <v>93.9</v>
      </c>
      <c r="S18" s="9"/>
      <c r="T18" s="9"/>
      <c r="U18" s="10"/>
    </row>
    <row r="19" spans="2:21">
      <c r="B19" s="8" t="s">
        <v>99</v>
      </c>
      <c r="C19" s="8" t="s">
        <v>34</v>
      </c>
      <c r="D19" s="8" t="s">
        <v>33</v>
      </c>
      <c r="E19" s="8" t="s">
        <v>139</v>
      </c>
      <c r="F19" s="8" t="s">
        <v>140</v>
      </c>
      <c r="G19" s="2">
        <v>10</v>
      </c>
      <c r="H19" s="9">
        <f t="shared" si="0"/>
        <v>15</v>
      </c>
      <c r="I19" s="2">
        <v>10</v>
      </c>
      <c r="J19" s="9">
        <f t="shared" si="1"/>
        <v>15</v>
      </c>
      <c r="K19" s="2">
        <v>10</v>
      </c>
      <c r="L19" s="9">
        <f t="shared" si="2"/>
        <v>30</v>
      </c>
      <c r="M19" s="2">
        <v>8</v>
      </c>
      <c r="N19" s="9">
        <f t="shared" si="3"/>
        <v>32</v>
      </c>
      <c r="O19" s="2">
        <v>4</v>
      </c>
      <c r="P19" s="9">
        <f t="shared" si="4"/>
        <v>6.4</v>
      </c>
      <c r="Q19" s="2">
        <v>0</v>
      </c>
      <c r="R19" s="2">
        <f t="shared" si="5"/>
        <v>98.4</v>
      </c>
      <c r="S19" s="9">
        <f>MIN(R19:R23)</f>
        <v>96.3</v>
      </c>
      <c r="T19" s="9">
        <f>MAX(R19:R23)</f>
        <v>104.9</v>
      </c>
      <c r="U19" s="10">
        <f>(SUM(R19:R23)-S19*0.5-T19*0.5)/4</f>
        <v>99.725</v>
      </c>
    </row>
    <row r="20" spans="2:21">
      <c r="B20" s="8"/>
      <c r="C20" s="8"/>
      <c r="D20" s="8"/>
      <c r="E20" s="8"/>
      <c r="F20" s="8">
        <v>1168438795</v>
      </c>
      <c r="G20" s="2">
        <v>10</v>
      </c>
      <c r="H20" s="9">
        <f t="shared" si="0"/>
        <v>15</v>
      </c>
      <c r="I20" s="2">
        <v>9</v>
      </c>
      <c r="J20" s="9">
        <f t="shared" si="1"/>
        <v>13.5</v>
      </c>
      <c r="K20" s="2">
        <v>10</v>
      </c>
      <c r="L20" s="9">
        <f t="shared" si="2"/>
        <v>30</v>
      </c>
      <c r="M20" s="2">
        <v>10</v>
      </c>
      <c r="N20" s="9">
        <f t="shared" si="3"/>
        <v>40</v>
      </c>
      <c r="O20" s="2">
        <v>4</v>
      </c>
      <c r="P20" s="9">
        <f t="shared" si="4"/>
        <v>6.4</v>
      </c>
      <c r="Q20" s="2">
        <v>0</v>
      </c>
      <c r="R20" s="2">
        <f t="shared" si="5"/>
        <v>104.9</v>
      </c>
      <c r="S20" s="9"/>
      <c r="T20" s="9"/>
      <c r="U20" s="10"/>
    </row>
    <row r="21" spans="2:21">
      <c r="B21" s="8"/>
      <c r="C21" s="8"/>
      <c r="D21" s="8"/>
      <c r="E21" s="8"/>
      <c r="F21" s="8" t="s">
        <v>74</v>
      </c>
      <c r="G21" s="2">
        <v>10</v>
      </c>
      <c r="H21" s="9">
        <f t="shared" si="0"/>
        <v>15</v>
      </c>
      <c r="I21" s="2">
        <v>9</v>
      </c>
      <c r="J21" s="9">
        <f t="shared" si="1"/>
        <v>13.5</v>
      </c>
      <c r="K21" s="2">
        <v>9</v>
      </c>
      <c r="L21" s="9">
        <f t="shared" si="2"/>
        <v>27</v>
      </c>
      <c r="M21" s="2">
        <v>9</v>
      </c>
      <c r="N21" s="9">
        <f t="shared" si="3"/>
        <v>36</v>
      </c>
      <c r="O21" s="2">
        <v>3</v>
      </c>
      <c r="P21" s="9">
        <f t="shared" si="4"/>
        <v>4.8</v>
      </c>
      <c r="Q21" s="2">
        <v>0</v>
      </c>
      <c r="R21" s="2">
        <f t="shared" si="5"/>
        <v>96.3</v>
      </c>
      <c r="S21" s="9"/>
      <c r="T21" s="9"/>
      <c r="U21" s="10"/>
    </row>
    <row r="22" spans="2:21">
      <c r="B22" s="8"/>
      <c r="C22" s="8"/>
      <c r="D22" s="8"/>
      <c r="E22" s="8"/>
      <c r="F22" s="8" t="s">
        <v>75</v>
      </c>
      <c r="G22" s="2">
        <v>9</v>
      </c>
      <c r="H22" s="9">
        <f t="shared" si="0"/>
        <v>13.5</v>
      </c>
      <c r="I22" s="2">
        <v>9</v>
      </c>
      <c r="J22" s="9">
        <f t="shared" si="1"/>
        <v>13.5</v>
      </c>
      <c r="K22" s="2">
        <v>9</v>
      </c>
      <c r="L22" s="9">
        <f t="shared" si="2"/>
        <v>27</v>
      </c>
      <c r="M22" s="2">
        <v>9</v>
      </c>
      <c r="N22" s="9">
        <f t="shared" si="3"/>
        <v>36</v>
      </c>
      <c r="O22" s="2">
        <v>4</v>
      </c>
      <c r="P22" s="9">
        <f t="shared" si="4"/>
        <v>6.4</v>
      </c>
      <c r="Q22" s="2">
        <v>0</v>
      </c>
      <c r="R22" s="2">
        <f t="shared" si="5"/>
        <v>96.4</v>
      </c>
      <c r="S22" s="9"/>
      <c r="T22" s="9"/>
      <c r="U22" s="10"/>
    </row>
    <row r="23" spans="2:21">
      <c r="B23" s="8"/>
      <c r="C23" s="8"/>
      <c r="D23" s="8"/>
      <c r="E23" s="8"/>
      <c r="F23" s="8" t="s">
        <v>40</v>
      </c>
      <c r="G23" s="2">
        <v>10</v>
      </c>
      <c r="H23" s="9">
        <f t="shared" si="0"/>
        <v>15</v>
      </c>
      <c r="I23" s="2">
        <v>9</v>
      </c>
      <c r="J23" s="9">
        <f t="shared" si="1"/>
        <v>13.5</v>
      </c>
      <c r="K23" s="2">
        <v>9</v>
      </c>
      <c r="L23" s="9">
        <f t="shared" si="2"/>
        <v>27</v>
      </c>
      <c r="M23" s="2">
        <v>10</v>
      </c>
      <c r="N23" s="9">
        <f t="shared" si="3"/>
        <v>40</v>
      </c>
      <c r="O23" s="2">
        <v>5</v>
      </c>
      <c r="P23" s="9">
        <f t="shared" si="4"/>
        <v>8</v>
      </c>
      <c r="Q23" s="2">
        <v>0</v>
      </c>
      <c r="R23" s="2">
        <f t="shared" si="5"/>
        <v>103.5</v>
      </c>
      <c r="S23" s="9"/>
      <c r="T23" s="9"/>
      <c r="U23" s="10"/>
    </row>
    <row r="24" spans="2:21">
      <c r="B24" s="8" t="s">
        <v>93</v>
      </c>
      <c r="C24" s="8" t="s">
        <v>80</v>
      </c>
      <c r="D24" s="8" t="s">
        <v>33</v>
      </c>
      <c r="E24" s="8" t="s">
        <v>141</v>
      </c>
      <c r="F24" s="8" t="s">
        <v>140</v>
      </c>
      <c r="G24" s="2">
        <v>9</v>
      </c>
      <c r="H24" s="9">
        <f t="shared" ref="H24:H41" si="6">G24*1.5</f>
        <v>13.5</v>
      </c>
      <c r="I24" s="2">
        <v>9</v>
      </c>
      <c r="J24" s="9">
        <f t="shared" ref="J24:J41" si="7">I24*1.5</f>
        <v>13.5</v>
      </c>
      <c r="K24" s="2">
        <v>9</v>
      </c>
      <c r="L24" s="9">
        <f t="shared" ref="L24:L41" si="8">K24*3</f>
        <v>27</v>
      </c>
      <c r="M24" s="2">
        <v>9</v>
      </c>
      <c r="N24" s="9">
        <f t="shared" ref="N24:N41" si="9">M24*4</f>
        <v>36</v>
      </c>
      <c r="O24" s="2">
        <v>5</v>
      </c>
      <c r="P24" s="9">
        <f t="shared" ref="P24:P41" si="10">O24*1.6</f>
        <v>8</v>
      </c>
      <c r="Q24" s="2">
        <v>0</v>
      </c>
      <c r="R24" s="2">
        <f t="shared" ref="R24:R41" si="11">H24+J24+L24+N24+P24-Q24</f>
        <v>98</v>
      </c>
      <c r="S24" s="9">
        <f>MIN(R24:R29)</f>
        <v>86.4</v>
      </c>
      <c r="T24" s="9">
        <f>MAX(R24:R29)</f>
        <v>99.4</v>
      </c>
      <c r="U24" s="10">
        <f>(SUM(R24:R29)-S24-T24)/4</f>
        <v>95.05</v>
      </c>
    </row>
    <row r="25" spans="2:21">
      <c r="B25" s="8"/>
      <c r="C25" s="8"/>
      <c r="D25" s="8" t="s">
        <v>35</v>
      </c>
      <c r="E25" s="8" t="s">
        <v>93</v>
      </c>
      <c r="F25" s="8">
        <v>1168438795</v>
      </c>
      <c r="G25" s="2">
        <v>9</v>
      </c>
      <c r="H25" s="9">
        <f t="shared" si="6"/>
        <v>13.5</v>
      </c>
      <c r="I25" s="2">
        <v>9</v>
      </c>
      <c r="J25" s="9">
        <f t="shared" si="7"/>
        <v>13.5</v>
      </c>
      <c r="K25" s="2">
        <v>10</v>
      </c>
      <c r="L25" s="9">
        <f t="shared" si="8"/>
        <v>30</v>
      </c>
      <c r="M25" s="2">
        <v>9</v>
      </c>
      <c r="N25" s="9">
        <f t="shared" si="9"/>
        <v>36</v>
      </c>
      <c r="O25" s="2">
        <v>4</v>
      </c>
      <c r="P25" s="9">
        <f t="shared" si="10"/>
        <v>6.4</v>
      </c>
      <c r="Q25" s="2">
        <v>0</v>
      </c>
      <c r="R25" s="2">
        <f t="shared" si="11"/>
        <v>99.4</v>
      </c>
      <c r="S25" s="9"/>
      <c r="T25" s="9"/>
      <c r="U25" s="10"/>
    </row>
    <row r="26" spans="2:21">
      <c r="B26" s="8"/>
      <c r="C26" s="8"/>
      <c r="D26" s="8" t="s">
        <v>35</v>
      </c>
      <c r="E26" s="8" t="s">
        <v>93</v>
      </c>
      <c r="F26" s="8" t="s">
        <v>74</v>
      </c>
      <c r="G26" s="2">
        <v>10</v>
      </c>
      <c r="H26" s="9">
        <f t="shared" si="6"/>
        <v>15</v>
      </c>
      <c r="I26" s="2">
        <v>8</v>
      </c>
      <c r="J26" s="9">
        <f t="shared" si="7"/>
        <v>12</v>
      </c>
      <c r="K26" s="2">
        <v>8</v>
      </c>
      <c r="L26" s="9">
        <f t="shared" si="8"/>
        <v>24</v>
      </c>
      <c r="M26" s="2">
        <v>9</v>
      </c>
      <c r="N26" s="9">
        <f t="shared" si="9"/>
        <v>36</v>
      </c>
      <c r="O26" s="2">
        <v>3</v>
      </c>
      <c r="P26" s="9">
        <f t="shared" si="10"/>
        <v>4.8</v>
      </c>
      <c r="Q26" s="2">
        <v>0</v>
      </c>
      <c r="R26" s="2">
        <f t="shared" si="11"/>
        <v>91.8</v>
      </c>
      <c r="S26" s="9"/>
      <c r="T26" s="9"/>
      <c r="U26" s="10"/>
    </row>
    <row r="27" spans="2:21">
      <c r="B27" s="8"/>
      <c r="C27" s="8"/>
      <c r="D27" s="8"/>
      <c r="E27" s="8"/>
      <c r="F27" s="8" t="s">
        <v>75</v>
      </c>
      <c r="G27" s="2">
        <v>9</v>
      </c>
      <c r="H27" s="9">
        <f t="shared" si="6"/>
        <v>13.5</v>
      </c>
      <c r="I27" s="2">
        <v>7</v>
      </c>
      <c r="J27" s="9">
        <f t="shared" si="7"/>
        <v>10.5</v>
      </c>
      <c r="K27" s="2">
        <v>8</v>
      </c>
      <c r="L27" s="9">
        <f t="shared" si="8"/>
        <v>24</v>
      </c>
      <c r="M27" s="2">
        <v>8</v>
      </c>
      <c r="N27" s="9">
        <f t="shared" si="9"/>
        <v>32</v>
      </c>
      <c r="O27" s="2">
        <v>4</v>
      </c>
      <c r="P27" s="9">
        <f t="shared" si="10"/>
        <v>6.4</v>
      </c>
      <c r="Q27" s="2">
        <v>0</v>
      </c>
      <c r="R27" s="2">
        <f t="shared" si="11"/>
        <v>86.4</v>
      </c>
      <c r="S27" s="9"/>
      <c r="T27" s="9"/>
      <c r="U27" s="10"/>
    </row>
    <row r="28" spans="2:21">
      <c r="B28" s="8"/>
      <c r="C28" s="8"/>
      <c r="D28" s="8"/>
      <c r="E28" s="8"/>
      <c r="F28" s="8" t="s">
        <v>40</v>
      </c>
      <c r="G28" s="2">
        <v>10</v>
      </c>
      <c r="H28" s="9">
        <f t="shared" si="6"/>
        <v>15</v>
      </c>
      <c r="I28" s="2">
        <v>7</v>
      </c>
      <c r="J28" s="9">
        <f t="shared" si="7"/>
        <v>10.5</v>
      </c>
      <c r="K28" s="2">
        <v>9</v>
      </c>
      <c r="L28" s="9">
        <f t="shared" si="8"/>
        <v>27</v>
      </c>
      <c r="M28" s="2">
        <v>8</v>
      </c>
      <c r="N28" s="9">
        <f t="shared" si="9"/>
        <v>32</v>
      </c>
      <c r="O28" s="2">
        <v>5</v>
      </c>
      <c r="P28" s="9">
        <f t="shared" si="10"/>
        <v>8</v>
      </c>
      <c r="Q28" s="2">
        <v>0</v>
      </c>
      <c r="R28" s="2">
        <f t="shared" si="11"/>
        <v>92.5</v>
      </c>
      <c r="S28" s="9"/>
      <c r="T28" s="9"/>
      <c r="U28" s="10"/>
    </row>
    <row r="29" spans="2:21">
      <c r="B29" s="8"/>
      <c r="C29" s="8"/>
      <c r="D29" s="8"/>
      <c r="E29" s="8"/>
      <c r="F29" s="8" t="s">
        <v>34</v>
      </c>
      <c r="G29" s="2">
        <v>9</v>
      </c>
      <c r="H29" s="9">
        <f t="shared" si="6"/>
        <v>13.5</v>
      </c>
      <c r="I29" s="2">
        <v>10</v>
      </c>
      <c r="J29" s="9">
        <f t="shared" si="7"/>
        <v>15</v>
      </c>
      <c r="K29" s="2">
        <v>9</v>
      </c>
      <c r="L29" s="9">
        <f t="shared" si="8"/>
        <v>27</v>
      </c>
      <c r="M29" s="2">
        <v>9</v>
      </c>
      <c r="N29" s="9">
        <f t="shared" si="9"/>
        <v>36</v>
      </c>
      <c r="O29" s="2">
        <v>4</v>
      </c>
      <c r="P29" s="9">
        <f t="shared" si="10"/>
        <v>6.4</v>
      </c>
      <c r="Q29" s="2">
        <v>0</v>
      </c>
      <c r="R29" s="2">
        <f t="shared" si="11"/>
        <v>97.9</v>
      </c>
      <c r="S29" s="9"/>
      <c r="T29" s="9"/>
      <c r="U29" s="10"/>
    </row>
    <row r="30" spans="2:21">
      <c r="B30" s="8" t="s">
        <v>118</v>
      </c>
      <c r="C30" s="8" t="s">
        <v>38</v>
      </c>
      <c r="D30" s="8" t="s">
        <v>33</v>
      </c>
      <c r="E30" s="8" t="s">
        <v>141</v>
      </c>
      <c r="F30" s="8" t="s">
        <v>140</v>
      </c>
      <c r="G30" s="2">
        <v>9</v>
      </c>
      <c r="H30" s="9">
        <f t="shared" si="6"/>
        <v>13.5</v>
      </c>
      <c r="I30" s="2">
        <v>9</v>
      </c>
      <c r="J30" s="9">
        <f t="shared" si="7"/>
        <v>13.5</v>
      </c>
      <c r="K30" s="2">
        <v>9</v>
      </c>
      <c r="L30" s="9">
        <f t="shared" si="8"/>
        <v>27</v>
      </c>
      <c r="M30" s="2">
        <v>8</v>
      </c>
      <c r="N30" s="9">
        <f t="shared" si="9"/>
        <v>32</v>
      </c>
      <c r="O30" s="2">
        <v>4</v>
      </c>
      <c r="P30" s="9">
        <f t="shared" si="10"/>
        <v>6.4</v>
      </c>
      <c r="Q30" s="2">
        <v>0</v>
      </c>
      <c r="R30" s="2">
        <f t="shared" si="11"/>
        <v>92.4</v>
      </c>
      <c r="S30" s="9">
        <f>MIN(R30:R35)</f>
        <v>73.2</v>
      </c>
      <c r="T30" s="9">
        <f>MAX(R30:R35)</f>
        <v>92.4</v>
      </c>
      <c r="U30" s="10">
        <f>(SUM(R30:R35)-S30-T30)/4</f>
        <v>86.1</v>
      </c>
    </row>
    <row r="31" spans="2:21">
      <c r="B31" s="8"/>
      <c r="C31" s="8"/>
      <c r="D31" s="8"/>
      <c r="E31" s="8"/>
      <c r="F31" s="8">
        <v>1168438795</v>
      </c>
      <c r="G31" s="2">
        <v>8</v>
      </c>
      <c r="H31" s="9">
        <f t="shared" si="6"/>
        <v>12</v>
      </c>
      <c r="I31" s="2">
        <v>9</v>
      </c>
      <c r="J31" s="9">
        <f t="shared" si="7"/>
        <v>13.5</v>
      </c>
      <c r="K31" s="2">
        <v>9</v>
      </c>
      <c r="L31" s="9">
        <f t="shared" si="8"/>
        <v>27</v>
      </c>
      <c r="M31" s="2">
        <v>8</v>
      </c>
      <c r="N31" s="9">
        <f t="shared" si="9"/>
        <v>32</v>
      </c>
      <c r="O31" s="2">
        <v>4</v>
      </c>
      <c r="P31" s="9">
        <f t="shared" si="10"/>
        <v>6.4</v>
      </c>
      <c r="Q31" s="2">
        <v>0</v>
      </c>
      <c r="R31" s="2">
        <f t="shared" si="11"/>
        <v>90.9</v>
      </c>
      <c r="S31" s="9"/>
      <c r="T31" s="9"/>
      <c r="U31" s="10"/>
    </row>
    <row r="32" spans="2:21">
      <c r="B32" s="8"/>
      <c r="C32" s="8"/>
      <c r="D32" s="8"/>
      <c r="E32" s="8"/>
      <c r="F32" s="8" t="s">
        <v>74</v>
      </c>
      <c r="G32" s="2">
        <v>8</v>
      </c>
      <c r="H32" s="9">
        <f t="shared" si="6"/>
        <v>12</v>
      </c>
      <c r="I32" s="2">
        <v>6</v>
      </c>
      <c r="J32" s="9">
        <f t="shared" si="7"/>
        <v>9</v>
      </c>
      <c r="K32" s="2">
        <v>7</v>
      </c>
      <c r="L32" s="9">
        <f t="shared" si="8"/>
        <v>21</v>
      </c>
      <c r="M32" s="2">
        <v>7</v>
      </c>
      <c r="N32" s="9">
        <f t="shared" si="9"/>
        <v>28</v>
      </c>
      <c r="O32" s="2">
        <v>2</v>
      </c>
      <c r="P32" s="9">
        <f t="shared" si="10"/>
        <v>3.2</v>
      </c>
      <c r="Q32" s="2">
        <v>0</v>
      </c>
      <c r="R32" s="2">
        <f t="shared" si="11"/>
        <v>73.2</v>
      </c>
      <c r="S32" s="9"/>
      <c r="T32" s="9"/>
      <c r="U32" s="10"/>
    </row>
    <row r="33" spans="2:21">
      <c r="B33" s="8"/>
      <c r="C33" s="8"/>
      <c r="D33" s="8"/>
      <c r="E33" s="8"/>
      <c r="F33" s="8" t="s">
        <v>75</v>
      </c>
      <c r="G33" s="2">
        <v>8</v>
      </c>
      <c r="H33" s="9">
        <f t="shared" si="6"/>
        <v>12</v>
      </c>
      <c r="I33" s="2">
        <v>7</v>
      </c>
      <c r="J33" s="9">
        <f t="shared" si="7"/>
        <v>10.5</v>
      </c>
      <c r="K33" s="2">
        <v>8</v>
      </c>
      <c r="L33" s="9">
        <f t="shared" si="8"/>
        <v>24</v>
      </c>
      <c r="M33" s="2">
        <v>8</v>
      </c>
      <c r="N33" s="9">
        <f t="shared" si="9"/>
        <v>32</v>
      </c>
      <c r="O33" s="2">
        <v>3</v>
      </c>
      <c r="P33" s="9">
        <f t="shared" si="10"/>
        <v>4.8</v>
      </c>
      <c r="Q33" s="2">
        <v>0</v>
      </c>
      <c r="R33" s="2">
        <f t="shared" si="11"/>
        <v>83.3</v>
      </c>
      <c r="S33" s="9"/>
      <c r="T33" s="9"/>
      <c r="U33" s="10"/>
    </row>
    <row r="34" spans="2:21">
      <c r="B34" s="8"/>
      <c r="C34" s="8"/>
      <c r="D34" s="8"/>
      <c r="E34" s="8"/>
      <c r="F34" s="8" t="s">
        <v>40</v>
      </c>
      <c r="G34" s="2">
        <v>9</v>
      </c>
      <c r="H34" s="9">
        <f t="shared" si="6"/>
        <v>13.5</v>
      </c>
      <c r="I34" s="2">
        <v>8</v>
      </c>
      <c r="J34" s="9">
        <f t="shared" si="7"/>
        <v>12</v>
      </c>
      <c r="K34" s="2">
        <v>8</v>
      </c>
      <c r="L34" s="9">
        <f t="shared" si="8"/>
        <v>24</v>
      </c>
      <c r="M34" s="2">
        <v>7</v>
      </c>
      <c r="N34" s="9">
        <f t="shared" si="9"/>
        <v>28</v>
      </c>
      <c r="O34" s="2">
        <v>3</v>
      </c>
      <c r="P34" s="9">
        <f t="shared" si="10"/>
        <v>4.8</v>
      </c>
      <c r="Q34" s="2">
        <v>0</v>
      </c>
      <c r="R34" s="2">
        <f t="shared" si="11"/>
        <v>82.3</v>
      </c>
      <c r="S34" s="9"/>
      <c r="T34" s="9"/>
      <c r="U34" s="10"/>
    </row>
    <row r="35" spans="2:21">
      <c r="B35" s="8"/>
      <c r="C35" s="8"/>
      <c r="D35" s="8"/>
      <c r="E35" s="8"/>
      <c r="F35" s="8" t="s">
        <v>34</v>
      </c>
      <c r="G35" s="2">
        <v>9</v>
      </c>
      <c r="H35" s="9">
        <f t="shared" si="6"/>
        <v>13.5</v>
      </c>
      <c r="I35" s="2">
        <v>8</v>
      </c>
      <c r="J35" s="9">
        <f t="shared" si="7"/>
        <v>12</v>
      </c>
      <c r="K35" s="2">
        <v>8</v>
      </c>
      <c r="L35" s="9">
        <f t="shared" si="8"/>
        <v>24</v>
      </c>
      <c r="M35" s="2">
        <v>8</v>
      </c>
      <c r="N35" s="9">
        <f t="shared" si="9"/>
        <v>32</v>
      </c>
      <c r="O35" s="2">
        <v>4</v>
      </c>
      <c r="P35" s="9">
        <f t="shared" si="10"/>
        <v>6.4</v>
      </c>
      <c r="Q35" s="2">
        <v>0</v>
      </c>
      <c r="R35" s="2">
        <f t="shared" si="11"/>
        <v>87.9</v>
      </c>
      <c r="S35" s="9"/>
      <c r="T35" s="9"/>
      <c r="U35" s="10"/>
    </row>
    <row r="36" spans="2:21">
      <c r="B36" s="8" t="s">
        <v>112</v>
      </c>
      <c r="C36" s="8" t="s">
        <v>42</v>
      </c>
      <c r="D36" s="8" t="s">
        <v>33</v>
      </c>
      <c r="E36" s="8" t="s">
        <v>141</v>
      </c>
      <c r="F36" s="8" t="s">
        <v>140</v>
      </c>
      <c r="G36" s="2">
        <v>8</v>
      </c>
      <c r="H36" s="9">
        <f t="shared" ref="H36:H41" si="12">G36*1.5</f>
        <v>12</v>
      </c>
      <c r="I36" s="2">
        <v>10</v>
      </c>
      <c r="J36" s="9">
        <f t="shared" ref="J36:J41" si="13">I36*1.5</f>
        <v>15</v>
      </c>
      <c r="K36" s="2">
        <v>9</v>
      </c>
      <c r="L36" s="9">
        <f t="shared" ref="L36:L41" si="14">K36*3</f>
        <v>27</v>
      </c>
      <c r="M36" s="2">
        <v>6</v>
      </c>
      <c r="N36" s="9">
        <f t="shared" ref="N36:N41" si="15">M36*4</f>
        <v>24</v>
      </c>
      <c r="O36" s="2">
        <v>5</v>
      </c>
      <c r="P36" s="9">
        <f t="shared" ref="P36:P41" si="16">O36*1.6</f>
        <v>8</v>
      </c>
      <c r="Q36" s="2">
        <v>0</v>
      </c>
      <c r="R36" s="2">
        <f t="shared" ref="R36:R41" si="17">H36+J36+L36+N36+P36-Q36</f>
        <v>86</v>
      </c>
      <c r="S36" s="9">
        <f>MIN(R36:R41)</f>
        <v>79.7</v>
      </c>
      <c r="T36" s="9">
        <f>MAX(R36:R41)</f>
        <v>98.5</v>
      </c>
      <c r="U36" s="10">
        <f>(SUM(R36:R41)-S36-T36)/4</f>
        <v>90.775</v>
      </c>
    </row>
    <row r="37" spans="2:21">
      <c r="B37" s="8"/>
      <c r="C37" s="8"/>
      <c r="D37" s="8"/>
      <c r="E37" s="8"/>
      <c r="F37" s="8">
        <v>1168438795</v>
      </c>
      <c r="G37" s="2">
        <v>8</v>
      </c>
      <c r="H37" s="9">
        <f t="shared" si="12"/>
        <v>12</v>
      </c>
      <c r="I37" s="2">
        <v>9</v>
      </c>
      <c r="J37" s="9">
        <f t="shared" si="13"/>
        <v>13.5</v>
      </c>
      <c r="K37" s="2">
        <v>9</v>
      </c>
      <c r="L37" s="9">
        <f t="shared" si="14"/>
        <v>27</v>
      </c>
      <c r="M37" s="2">
        <v>6</v>
      </c>
      <c r="N37" s="9">
        <f t="shared" si="15"/>
        <v>24</v>
      </c>
      <c r="O37" s="2">
        <v>2</v>
      </c>
      <c r="P37" s="9">
        <f t="shared" si="16"/>
        <v>3.2</v>
      </c>
      <c r="Q37" s="2">
        <v>0</v>
      </c>
      <c r="R37" s="2">
        <f t="shared" si="17"/>
        <v>79.7</v>
      </c>
      <c r="S37" s="9"/>
      <c r="T37" s="9"/>
      <c r="U37" s="10"/>
    </row>
    <row r="38" spans="2:21">
      <c r="B38" s="8"/>
      <c r="C38" s="8"/>
      <c r="D38" s="8"/>
      <c r="E38" s="8"/>
      <c r="F38" s="8" t="s">
        <v>74</v>
      </c>
      <c r="G38" s="2">
        <v>8</v>
      </c>
      <c r="H38" s="9">
        <f t="shared" si="12"/>
        <v>12</v>
      </c>
      <c r="I38" s="2">
        <v>9</v>
      </c>
      <c r="J38" s="9">
        <f t="shared" si="13"/>
        <v>13.5</v>
      </c>
      <c r="K38" s="2">
        <v>9</v>
      </c>
      <c r="L38" s="9">
        <f t="shared" si="14"/>
        <v>27</v>
      </c>
      <c r="M38" s="2">
        <v>9</v>
      </c>
      <c r="N38" s="9">
        <f t="shared" si="15"/>
        <v>36</v>
      </c>
      <c r="O38" s="2">
        <v>4</v>
      </c>
      <c r="P38" s="9">
        <f t="shared" si="16"/>
        <v>6.4</v>
      </c>
      <c r="Q38" s="2">
        <v>0</v>
      </c>
      <c r="R38" s="2">
        <f t="shared" si="17"/>
        <v>94.9</v>
      </c>
      <c r="S38" s="9"/>
      <c r="T38" s="9"/>
      <c r="U38" s="10"/>
    </row>
    <row r="39" spans="2:21">
      <c r="B39" s="8"/>
      <c r="C39" s="8"/>
      <c r="D39" s="8"/>
      <c r="E39" s="8"/>
      <c r="F39" s="8" t="s">
        <v>75</v>
      </c>
      <c r="G39" s="2">
        <v>8</v>
      </c>
      <c r="H39" s="9">
        <f t="shared" si="12"/>
        <v>12</v>
      </c>
      <c r="I39" s="2">
        <v>9</v>
      </c>
      <c r="J39" s="9">
        <f t="shared" si="13"/>
        <v>13.5</v>
      </c>
      <c r="K39" s="2">
        <v>9</v>
      </c>
      <c r="L39" s="9">
        <f t="shared" si="14"/>
        <v>27</v>
      </c>
      <c r="M39" s="2">
        <v>8</v>
      </c>
      <c r="N39" s="9">
        <f t="shared" si="15"/>
        <v>32</v>
      </c>
      <c r="O39" s="2">
        <v>3</v>
      </c>
      <c r="P39" s="9">
        <f t="shared" si="16"/>
        <v>4.8</v>
      </c>
      <c r="Q39" s="2">
        <v>0</v>
      </c>
      <c r="R39" s="2">
        <f t="shared" si="17"/>
        <v>89.3</v>
      </c>
      <c r="S39" s="9"/>
      <c r="T39" s="9"/>
      <c r="U39" s="10"/>
    </row>
    <row r="40" spans="2:21">
      <c r="B40" s="8"/>
      <c r="C40" s="8"/>
      <c r="D40" s="8"/>
      <c r="E40" s="8"/>
      <c r="F40" s="8" t="s">
        <v>40</v>
      </c>
      <c r="G40" s="2">
        <v>9</v>
      </c>
      <c r="H40" s="9">
        <f t="shared" si="12"/>
        <v>13.5</v>
      </c>
      <c r="I40" s="2">
        <v>10</v>
      </c>
      <c r="J40" s="9">
        <f t="shared" si="13"/>
        <v>15</v>
      </c>
      <c r="K40" s="2">
        <v>10</v>
      </c>
      <c r="L40" s="9">
        <f t="shared" si="14"/>
        <v>30</v>
      </c>
      <c r="M40" s="2">
        <v>8</v>
      </c>
      <c r="N40" s="9">
        <f t="shared" si="15"/>
        <v>32</v>
      </c>
      <c r="O40" s="2">
        <v>5</v>
      </c>
      <c r="P40" s="9">
        <f t="shared" si="16"/>
        <v>8</v>
      </c>
      <c r="Q40" s="2">
        <v>0</v>
      </c>
      <c r="R40" s="2">
        <f t="shared" si="17"/>
        <v>98.5</v>
      </c>
      <c r="S40" s="9"/>
      <c r="T40" s="9"/>
      <c r="U40" s="10"/>
    </row>
    <row r="41" spans="2:21">
      <c r="B41" s="8"/>
      <c r="C41" s="8"/>
      <c r="D41" s="8"/>
      <c r="E41" s="8"/>
      <c r="F41" s="8" t="s">
        <v>34</v>
      </c>
      <c r="G41" s="2">
        <v>9</v>
      </c>
      <c r="H41" s="9">
        <f t="shared" si="12"/>
        <v>13.5</v>
      </c>
      <c r="I41" s="2">
        <v>10</v>
      </c>
      <c r="J41" s="9">
        <f t="shared" si="13"/>
        <v>15</v>
      </c>
      <c r="K41" s="2">
        <v>10</v>
      </c>
      <c r="L41" s="9">
        <f t="shared" si="14"/>
        <v>30</v>
      </c>
      <c r="M41" s="2">
        <v>7</v>
      </c>
      <c r="N41" s="9">
        <f t="shared" si="15"/>
        <v>28</v>
      </c>
      <c r="O41" s="2">
        <v>4</v>
      </c>
      <c r="P41" s="9">
        <f t="shared" si="16"/>
        <v>6.4</v>
      </c>
      <c r="Q41" s="2">
        <v>0</v>
      </c>
      <c r="R41" s="2">
        <f t="shared" si="17"/>
        <v>92.9</v>
      </c>
      <c r="S41" s="9"/>
      <c r="T41" s="9"/>
      <c r="U41" s="10"/>
    </row>
    <row r="42" spans="2:21">
      <c r="B42" s="8" t="s">
        <v>108</v>
      </c>
      <c r="C42" s="8" t="s">
        <v>84</v>
      </c>
      <c r="D42" s="8" t="s">
        <v>33</v>
      </c>
      <c r="E42" s="8" t="s">
        <v>141</v>
      </c>
      <c r="F42" s="8" t="s">
        <v>140</v>
      </c>
      <c r="G42" s="2">
        <v>7</v>
      </c>
      <c r="H42" s="9">
        <f t="shared" ref="H42:H47" si="18">G42*1.5</f>
        <v>10.5</v>
      </c>
      <c r="I42" s="2">
        <v>9</v>
      </c>
      <c r="J42" s="9">
        <f t="shared" ref="J42:J47" si="19">I42*1.5</f>
        <v>13.5</v>
      </c>
      <c r="K42" s="2">
        <v>10</v>
      </c>
      <c r="L42" s="9">
        <f t="shared" ref="L42:L47" si="20">K42*3</f>
        <v>30</v>
      </c>
      <c r="M42" s="2">
        <v>9</v>
      </c>
      <c r="N42" s="9">
        <f t="shared" ref="N42:N47" si="21">M42*4</f>
        <v>36</v>
      </c>
      <c r="O42" s="2">
        <v>5</v>
      </c>
      <c r="P42" s="9">
        <f t="shared" ref="P42:P47" si="22">O42*1.6</f>
        <v>8</v>
      </c>
      <c r="Q42" s="2">
        <v>0</v>
      </c>
      <c r="R42" s="2">
        <f t="shared" ref="R42:R47" si="23">H42+J42+L42+N42+P42-Q42</f>
        <v>98</v>
      </c>
      <c r="S42" s="9">
        <f>MIN(R42:R47)</f>
        <v>89.4</v>
      </c>
      <c r="T42" s="9">
        <f>MAX(R42:R47)</f>
        <v>102</v>
      </c>
      <c r="U42" s="10">
        <f>(SUM(R42:R47)-S42-T42)/4</f>
        <v>92.75</v>
      </c>
    </row>
    <row r="43" spans="2:21">
      <c r="B43" s="8"/>
      <c r="C43" s="8"/>
      <c r="D43" s="8"/>
      <c r="E43" s="8"/>
      <c r="F43" s="8">
        <v>1168438795</v>
      </c>
      <c r="G43" s="2">
        <v>6</v>
      </c>
      <c r="H43" s="9">
        <f t="shared" si="18"/>
        <v>9</v>
      </c>
      <c r="I43" s="2">
        <v>8</v>
      </c>
      <c r="J43" s="9">
        <f t="shared" si="19"/>
        <v>12</v>
      </c>
      <c r="K43" s="2">
        <v>10</v>
      </c>
      <c r="L43" s="9">
        <f t="shared" si="20"/>
        <v>30</v>
      </c>
      <c r="M43" s="2">
        <v>8</v>
      </c>
      <c r="N43" s="9">
        <f t="shared" si="21"/>
        <v>32</v>
      </c>
      <c r="O43" s="2">
        <v>4</v>
      </c>
      <c r="P43" s="9">
        <f t="shared" si="22"/>
        <v>6.4</v>
      </c>
      <c r="Q43" s="2">
        <v>0</v>
      </c>
      <c r="R43" s="2">
        <f t="shared" si="23"/>
        <v>89.4</v>
      </c>
      <c r="S43" s="9"/>
      <c r="T43" s="9"/>
      <c r="U43" s="10"/>
    </row>
    <row r="44" spans="2:21">
      <c r="B44" s="8"/>
      <c r="C44" s="8"/>
      <c r="D44" s="8"/>
      <c r="E44" s="8"/>
      <c r="F44" s="8" t="s">
        <v>74</v>
      </c>
      <c r="G44" s="2">
        <v>9</v>
      </c>
      <c r="H44" s="9">
        <f t="shared" si="18"/>
        <v>13.5</v>
      </c>
      <c r="I44" s="2">
        <v>9</v>
      </c>
      <c r="J44" s="9">
        <f t="shared" si="19"/>
        <v>13.5</v>
      </c>
      <c r="K44" s="2">
        <v>9</v>
      </c>
      <c r="L44" s="9">
        <f t="shared" si="20"/>
        <v>27</v>
      </c>
      <c r="M44" s="2">
        <v>10</v>
      </c>
      <c r="N44" s="9">
        <f t="shared" si="21"/>
        <v>40</v>
      </c>
      <c r="O44" s="2">
        <v>5</v>
      </c>
      <c r="P44" s="9">
        <f t="shared" si="22"/>
        <v>8</v>
      </c>
      <c r="Q44" s="2">
        <v>0</v>
      </c>
      <c r="R44" s="2">
        <f t="shared" si="23"/>
        <v>102</v>
      </c>
      <c r="S44" s="9"/>
      <c r="T44" s="9"/>
      <c r="U44" s="10"/>
    </row>
    <row r="45" spans="2:21">
      <c r="B45" s="8"/>
      <c r="C45" s="8"/>
      <c r="D45" s="8"/>
      <c r="E45" s="8"/>
      <c r="F45" s="8" t="s">
        <v>75</v>
      </c>
      <c r="G45" s="2">
        <v>7</v>
      </c>
      <c r="H45" s="9">
        <f t="shared" si="18"/>
        <v>10.5</v>
      </c>
      <c r="I45" s="2">
        <v>8</v>
      </c>
      <c r="J45" s="9">
        <f t="shared" si="19"/>
        <v>12</v>
      </c>
      <c r="K45" s="2">
        <v>9</v>
      </c>
      <c r="L45" s="9">
        <f t="shared" si="20"/>
        <v>27</v>
      </c>
      <c r="M45" s="2">
        <v>8</v>
      </c>
      <c r="N45" s="9">
        <f t="shared" si="21"/>
        <v>32</v>
      </c>
      <c r="O45" s="2">
        <v>5</v>
      </c>
      <c r="P45" s="9">
        <f t="shared" si="22"/>
        <v>8</v>
      </c>
      <c r="Q45" s="2">
        <v>0</v>
      </c>
      <c r="R45" s="2">
        <f t="shared" si="23"/>
        <v>89.5</v>
      </c>
      <c r="S45" s="9"/>
      <c r="T45" s="9"/>
      <c r="U45" s="10"/>
    </row>
    <row r="46" spans="2:21">
      <c r="B46" s="8"/>
      <c r="C46" s="8"/>
      <c r="D46" s="8"/>
      <c r="E46" s="8"/>
      <c r="F46" s="8" t="s">
        <v>40</v>
      </c>
      <c r="G46" s="2">
        <v>9</v>
      </c>
      <c r="H46" s="9">
        <f t="shared" si="18"/>
        <v>13.5</v>
      </c>
      <c r="I46" s="2">
        <v>10</v>
      </c>
      <c r="J46" s="9">
        <f t="shared" si="19"/>
        <v>15</v>
      </c>
      <c r="K46" s="2">
        <v>8</v>
      </c>
      <c r="L46" s="9">
        <f t="shared" si="20"/>
        <v>24</v>
      </c>
      <c r="M46" s="2">
        <v>8</v>
      </c>
      <c r="N46" s="9">
        <f t="shared" si="21"/>
        <v>32</v>
      </c>
      <c r="O46" s="2">
        <v>5</v>
      </c>
      <c r="P46" s="9">
        <f t="shared" si="22"/>
        <v>8</v>
      </c>
      <c r="Q46" s="2">
        <v>0</v>
      </c>
      <c r="R46" s="2">
        <f t="shared" si="23"/>
        <v>92.5</v>
      </c>
      <c r="S46" s="9"/>
      <c r="T46" s="9"/>
      <c r="U46" s="10"/>
    </row>
    <row r="47" spans="2:21">
      <c r="B47" s="8"/>
      <c r="C47" s="8"/>
      <c r="D47" s="8"/>
      <c r="E47" s="8"/>
      <c r="F47" s="8" t="s">
        <v>34</v>
      </c>
      <c r="G47" s="2">
        <v>8</v>
      </c>
      <c r="H47" s="9">
        <f t="shared" si="18"/>
        <v>12</v>
      </c>
      <c r="I47" s="2">
        <v>8</v>
      </c>
      <c r="J47" s="9">
        <f t="shared" si="19"/>
        <v>12</v>
      </c>
      <c r="K47" s="2">
        <v>9</v>
      </c>
      <c r="L47" s="9">
        <f t="shared" si="20"/>
        <v>27</v>
      </c>
      <c r="M47" s="2">
        <v>8</v>
      </c>
      <c r="N47" s="9">
        <f t="shared" si="21"/>
        <v>32</v>
      </c>
      <c r="O47" s="2">
        <v>5</v>
      </c>
      <c r="P47" s="9">
        <f t="shared" si="22"/>
        <v>8</v>
      </c>
      <c r="Q47" s="2">
        <v>0</v>
      </c>
      <c r="R47" s="2">
        <f t="shared" si="23"/>
        <v>91</v>
      </c>
      <c r="S47" s="9"/>
      <c r="T47" s="9"/>
      <c r="U47" s="10"/>
    </row>
  </sheetData>
  <mergeCells count="57">
    <mergeCell ref="B2:U2"/>
    <mergeCell ref="B4:B8"/>
    <mergeCell ref="B9:B13"/>
    <mergeCell ref="B14:B18"/>
    <mergeCell ref="B19:B23"/>
    <mergeCell ref="B24:B29"/>
    <mergeCell ref="B30:B35"/>
    <mergeCell ref="B36:B41"/>
    <mergeCell ref="B42:B47"/>
    <mergeCell ref="C4:C8"/>
    <mergeCell ref="C9:C13"/>
    <mergeCell ref="C14:C18"/>
    <mergeCell ref="C19:C23"/>
    <mergeCell ref="C24:C29"/>
    <mergeCell ref="C30:C35"/>
    <mergeCell ref="C36:C41"/>
    <mergeCell ref="C42:C47"/>
    <mergeCell ref="D4:D8"/>
    <mergeCell ref="D9:D13"/>
    <mergeCell ref="D14:D18"/>
    <mergeCell ref="D19:D23"/>
    <mergeCell ref="D24:D29"/>
    <mergeCell ref="D30:D35"/>
    <mergeCell ref="D36:D41"/>
    <mergeCell ref="D42:D47"/>
    <mergeCell ref="E4:E8"/>
    <mergeCell ref="E9:E13"/>
    <mergeCell ref="E14:E18"/>
    <mergeCell ref="E19:E23"/>
    <mergeCell ref="E24:E29"/>
    <mergeCell ref="E30:E35"/>
    <mergeCell ref="E36:E41"/>
    <mergeCell ref="E42:E47"/>
    <mergeCell ref="S4:S8"/>
    <mergeCell ref="S9:S13"/>
    <mergeCell ref="S14:S18"/>
    <mergeCell ref="S19:S23"/>
    <mergeCell ref="S24:S29"/>
    <mergeCell ref="S30:S35"/>
    <mergeCell ref="S36:S41"/>
    <mergeCell ref="S42:S47"/>
    <mergeCell ref="T4:T8"/>
    <mergeCell ref="T9:T13"/>
    <mergeCell ref="T14:T18"/>
    <mergeCell ref="T19:T23"/>
    <mergeCell ref="T24:T29"/>
    <mergeCell ref="T30:T35"/>
    <mergeCell ref="T36:T41"/>
    <mergeCell ref="T42:T47"/>
    <mergeCell ref="U4:U8"/>
    <mergeCell ref="U9:U13"/>
    <mergeCell ref="U14:U18"/>
    <mergeCell ref="U19:U23"/>
    <mergeCell ref="U24:U29"/>
    <mergeCell ref="U30:U35"/>
    <mergeCell ref="U36:U41"/>
    <mergeCell ref="U42:U47"/>
  </mergeCell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U31"/>
  <sheetViews>
    <sheetView workbookViewId="0">
      <selection activeCell="A1" sqref="A1"/>
    </sheetView>
  </sheetViews>
  <sheetFormatPr defaultColWidth="9" defaultRowHeight="16.5"/>
  <cols>
    <col min="1" max="1" width="2" style="1" customWidth="1"/>
    <col min="2" max="2" width="5.5" style="1" customWidth="1"/>
    <col min="3" max="3" width="11.125" style="1" customWidth="1"/>
    <col min="4" max="5" width="5.5" style="1" customWidth="1"/>
    <col min="6" max="6" width="9.625" style="1" customWidth="1"/>
    <col min="7" max="7" width="5.5" style="1" customWidth="1"/>
    <col min="8" max="8" width="7.25" style="1" customWidth="1"/>
    <col min="9" max="9" width="5.5" style="1" customWidth="1"/>
    <col min="10" max="10" width="7.25" style="1" customWidth="1"/>
    <col min="11" max="11" width="5.5" style="1" customWidth="1"/>
    <col min="12" max="12" width="6.125" style="1" customWidth="1"/>
    <col min="13" max="13" width="5.5" style="1" customWidth="1"/>
    <col min="14" max="14" width="6.125" style="1" customWidth="1"/>
    <col min="15" max="15" width="5.5" style="1" customWidth="1"/>
    <col min="16" max="16" width="7.25" style="1" customWidth="1"/>
    <col min="17" max="17" width="3.375" style="1" customWidth="1"/>
    <col min="18" max="18" width="8.25" style="1" customWidth="1"/>
    <col min="19" max="20" width="5.5" style="1" customWidth="1"/>
    <col min="21" max="21" width="8.875" style="1" customWidth="1"/>
    <col min="22" max="16384" width="9" style="1"/>
  </cols>
  <sheetData>
    <row r="2" spans="2:21">
      <c r="B2" s="2" t="s">
        <v>134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</row>
    <row r="3" ht="27" spans="2:21">
      <c r="B3" s="4" t="s">
        <v>18</v>
      </c>
      <c r="C3" s="4" t="s">
        <v>48</v>
      </c>
      <c r="D3" s="4" t="s">
        <v>22</v>
      </c>
      <c r="E3" s="4" t="s">
        <v>90</v>
      </c>
      <c r="F3" s="4" t="s">
        <v>62</v>
      </c>
      <c r="G3" s="4" t="s">
        <v>63</v>
      </c>
      <c r="H3" s="5" t="s">
        <v>64</v>
      </c>
      <c r="I3" s="4" t="s">
        <v>65</v>
      </c>
      <c r="J3" s="5" t="s">
        <v>66</v>
      </c>
      <c r="K3" s="4" t="s">
        <v>67</v>
      </c>
      <c r="L3" s="5" t="s">
        <v>68</v>
      </c>
      <c r="M3" s="4" t="s">
        <v>69</v>
      </c>
      <c r="N3" s="5" t="s">
        <v>70</v>
      </c>
      <c r="O3" s="4" t="s">
        <v>71</v>
      </c>
      <c r="P3" s="5" t="s">
        <v>135</v>
      </c>
      <c r="Q3" s="6" t="s">
        <v>91</v>
      </c>
      <c r="R3" s="4" t="s">
        <v>72</v>
      </c>
      <c r="S3" s="4" t="s">
        <v>136</v>
      </c>
      <c r="T3" s="4" t="s">
        <v>137</v>
      </c>
      <c r="U3" s="7" t="s">
        <v>25</v>
      </c>
    </row>
    <row r="4" spans="2:21">
      <c r="B4" s="8" t="s">
        <v>116</v>
      </c>
      <c r="C4" s="8" t="s">
        <v>81</v>
      </c>
      <c r="D4" s="8" t="s">
        <v>111</v>
      </c>
      <c r="E4" s="8" t="s">
        <v>139</v>
      </c>
      <c r="F4" s="8" t="s">
        <v>140</v>
      </c>
      <c r="G4" s="2">
        <v>7</v>
      </c>
      <c r="H4" s="9">
        <f t="shared" ref="H4:H37" si="0">G4*1.5</f>
        <v>10.5</v>
      </c>
      <c r="I4" s="2">
        <v>3</v>
      </c>
      <c r="J4" s="9">
        <f t="shared" ref="J4:J37" si="1">I4*1.5</f>
        <v>4.5</v>
      </c>
      <c r="K4" s="2">
        <v>3</v>
      </c>
      <c r="L4" s="9">
        <f t="shared" ref="L4:L37" si="2">K4*3</f>
        <v>9</v>
      </c>
      <c r="M4" s="2">
        <v>2</v>
      </c>
      <c r="N4" s="9">
        <f t="shared" ref="N4:N37" si="3">M4*4</f>
        <v>8</v>
      </c>
      <c r="O4" s="2">
        <v>0</v>
      </c>
      <c r="P4" s="9">
        <f t="shared" ref="P4:P37" si="4">O4*1.6</f>
        <v>0</v>
      </c>
      <c r="Q4" s="2">
        <v>0</v>
      </c>
      <c r="R4" s="2">
        <f t="shared" ref="R4:R37" si="5">H4+J4+L4+N4+P4-Q4</f>
        <v>32</v>
      </c>
      <c r="S4" s="9">
        <f>MIN(R4:R8)</f>
        <v>1.5</v>
      </c>
      <c r="T4" s="9">
        <f>MAX(R4:R8)</f>
        <v>32</v>
      </c>
      <c r="U4" s="10">
        <f>(SUM(R4:R8)-S4*0.5-T4*0.5)/4</f>
        <v>18.4625</v>
      </c>
    </row>
    <row r="5" spans="2:21">
      <c r="B5" s="8"/>
      <c r="C5" s="8"/>
      <c r="D5" s="8"/>
      <c r="E5" s="8" t="s">
        <v>92</v>
      </c>
      <c r="F5" s="8">
        <v>1168438795</v>
      </c>
      <c r="G5" s="2">
        <v>1</v>
      </c>
      <c r="H5" s="9">
        <f t="shared" si="0"/>
        <v>1.5</v>
      </c>
      <c r="I5" s="2">
        <v>0</v>
      </c>
      <c r="J5" s="9">
        <f t="shared" si="1"/>
        <v>0</v>
      </c>
      <c r="K5" s="2">
        <v>0</v>
      </c>
      <c r="L5" s="9">
        <f t="shared" si="2"/>
        <v>0</v>
      </c>
      <c r="M5" s="2">
        <v>0</v>
      </c>
      <c r="N5" s="9">
        <f t="shared" si="3"/>
        <v>0</v>
      </c>
      <c r="O5" s="2">
        <v>0</v>
      </c>
      <c r="P5" s="9">
        <f t="shared" si="4"/>
        <v>0</v>
      </c>
      <c r="Q5" s="2">
        <v>0</v>
      </c>
      <c r="R5" s="2">
        <f t="shared" si="5"/>
        <v>1.5</v>
      </c>
      <c r="S5" s="9"/>
      <c r="T5" s="9"/>
      <c r="U5" s="10"/>
    </row>
    <row r="6" spans="2:21">
      <c r="B6" s="8"/>
      <c r="C6" s="8"/>
      <c r="D6" s="8"/>
      <c r="E6" s="8" t="s">
        <v>92</v>
      </c>
      <c r="F6" s="8" t="s">
        <v>74</v>
      </c>
      <c r="G6" s="2">
        <v>6</v>
      </c>
      <c r="H6" s="9">
        <f t="shared" si="0"/>
        <v>9</v>
      </c>
      <c r="I6" s="2">
        <v>1</v>
      </c>
      <c r="J6" s="9">
        <f t="shared" si="1"/>
        <v>1.5</v>
      </c>
      <c r="K6" s="2">
        <v>1</v>
      </c>
      <c r="L6" s="9">
        <f t="shared" si="2"/>
        <v>3</v>
      </c>
      <c r="M6" s="2">
        <v>1</v>
      </c>
      <c r="N6" s="9">
        <f t="shared" si="3"/>
        <v>4</v>
      </c>
      <c r="O6" s="2">
        <v>1</v>
      </c>
      <c r="P6" s="9">
        <f t="shared" si="4"/>
        <v>1.6</v>
      </c>
      <c r="Q6" s="2">
        <v>0</v>
      </c>
      <c r="R6" s="2">
        <f t="shared" si="5"/>
        <v>19.1</v>
      </c>
      <c r="S6" s="9"/>
      <c r="T6" s="9"/>
      <c r="U6" s="10"/>
    </row>
    <row r="7" spans="2:21">
      <c r="B7" s="8"/>
      <c r="C7" s="8"/>
      <c r="D7" s="8"/>
      <c r="E7" s="8"/>
      <c r="F7" s="8" t="s">
        <v>75</v>
      </c>
      <c r="G7" s="2">
        <v>6</v>
      </c>
      <c r="H7" s="9">
        <f t="shared" si="0"/>
        <v>9</v>
      </c>
      <c r="I7" s="2">
        <v>1</v>
      </c>
      <c r="J7" s="9">
        <f t="shared" si="1"/>
        <v>1.5</v>
      </c>
      <c r="K7" s="2">
        <v>1</v>
      </c>
      <c r="L7" s="9">
        <f t="shared" si="2"/>
        <v>3</v>
      </c>
      <c r="M7" s="2">
        <v>1</v>
      </c>
      <c r="N7" s="9">
        <f t="shared" si="3"/>
        <v>4</v>
      </c>
      <c r="O7" s="2">
        <v>0</v>
      </c>
      <c r="P7" s="9">
        <f t="shared" si="4"/>
        <v>0</v>
      </c>
      <c r="Q7" s="2">
        <v>0</v>
      </c>
      <c r="R7" s="2">
        <f t="shared" si="5"/>
        <v>17.5</v>
      </c>
      <c r="S7" s="9"/>
      <c r="T7" s="9"/>
      <c r="U7" s="10"/>
    </row>
    <row r="8" spans="2:21">
      <c r="B8" s="8"/>
      <c r="C8" s="8"/>
      <c r="D8" s="8"/>
      <c r="E8" s="8"/>
      <c r="F8" s="8" t="s">
        <v>40</v>
      </c>
      <c r="G8" s="2">
        <v>7</v>
      </c>
      <c r="H8" s="9">
        <f t="shared" si="0"/>
        <v>10.5</v>
      </c>
      <c r="I8" s="2">
        <v>2</v>
      </c>
      <c r="J8" s="9">
        <f t="shared" si="1"/>
        <v>3</v>
      </c>
      <c r="K8" s="2">
        <v>1</v>
      </c>
      <c r="L8" s="9">
        <f t="shared" si="2"/>
        <v>3</v>
      </c>
      <c r="M8" s="2">
        <v>1</v>
      </c>
      <c r="N8" s="9">
        <f t="shared" si="3"/>
        <v>4</v>
      </c>
      <c r="O8" s="2">
        <v>0</v>
      </c>
      <c r="P8" s="9">
        <f t="shared" si="4"/>
        <v>0</v>
      </c>
      <c r="Q8" s="2">
        <v>0</v>
      </c>
      <c r="R8" s="2">
        <f t="shared" si="5"/>
        <v>20.5</v>
      </c>
      <c r="S8" s="9"/>
      <c r="T8" s="9"/>
      <c r="U8" s="10"/>
    </row>
    <row r="9" spans="2:21">
      <c r="B9" s="8" t="s">
        <v>99</v>
      </c>
      <c r="C9" s="8" t="s">
        <v>34</v>
      </c>
      <c r="D9" s="8" t="s">
        <v>111</v>
      </c>
      <c r="E9" s="8" t="s">
        <v>139</v>
      </c>
      <c r="F9" s="8" t="s">
        <v>140</v>
      </c>
      <c r="G9" s="2">
        <v>8</v>
      </c>
      <c r="H9" s="9">
        <f t="shared" si="0"/>
        <v>12</v>
      </c>
      <c r="I9" s="2">
        <v>10</v>
      </c>
      <c r="J9" s="9">
        <f t="shared" si="1"/>
        <v>15</v>
      </c>
      <c r="K9" s="2">
        <v>10</v>
      </c>
      <c r="L9" s="9">
        <f t="shared" si="2"/>
        <v>30</v>
      </c>
      <c r="M9" s="2">
        <v>10</v>
      </c>
      <c r="N9" s="9">
        <f t="shared" si="3"/>
        <v>40</v>
      </c>
      <c r="O9" s="2">
        <v>5</v>
      </c>
      <c r="P9" s="9">
        <f t="shared" si="4"/>
        <v>8</v>
      </c>
      <c r="Q9" s="2">
        <v>0</v>
      </c>
      <c r="R9" s="2">
        <f t="shared" si="5"/>
        <v>105</v>
      </c>
      <c r="S9" s="9">
        <f>MIN(R9:R13)</f>
        <v>93.5</v>
      </c>
      <c r="T9" s="9">
        <f>MAX(R9:R13)</f>
        <v>106.5</v>
      </c>
      <c r="U9" s="10">
        <f>(SUM(R9:R13)-S9*0.5-T9*0.5)/4</f>
        <v>103.5</v>
      </c>
    </row>
    <row r="10" spans="2:21">
      <c r="B10" s="8"/>
      <c r="C10" s="8"/>
      <c r="D10" s="8"/>
      <c r="E10" s="8"/>
      <c r="F10" s="8">
        <v>1168438795</v>
      </c>
      <c r="G10" s="2">
        <v>10</v>
      </c>
      <c r="H10" s="9">
        <f t="shared" si="0"/>
        <v>15</v>
      </c>
      <c r="I10" s="2">
        <v>9</v>
      </c>
      <c r="J10" s="9">
        <f t="shared" si="1"/>
        <v>13.5</v>
      </c>
      <c r="K10" s="2">
        <v>10</v>
      </c>
      <c r="L10" s="9">
        <f t="shared" si="2"/>
        <v>30</v>
      </c>
      <c r="M10" s="2">
        <v>9</v>
      </c>
      <c r="N10" s="9">
        <f t="shared" si="3"/>
        <v>36</v>
      </c>
      <c r="O10" s="2">
        <v>5</v>
      </c>
      <c r="P10" s="9">
        <f t="shared" si="4"/>
        <v>8</v>
      </c>
      <c r="Q10" s="2">
        <v>0</v>
      </c>
      <c r="R10" s="2">
        <f t="shared" si="5"/>
        <v>102.5</v>
      </c>
      <c r="S10" s="9"/>
      <c r="T10" s="9"/>
      <c r="U10" s="10"/>
    </row>
    <row r="11" spans="2:21">
      <c r="B11" s="8"/>
      <c r="C11" s="8"/>
      <c r="D11" s="8"/>
      <c r="E11" s="8"/>
      <c r="F11" s="8" t="s">
        <v>74</v>
      </c>
      <c r="G11" s="2">
        <v>10</v>
      </c>
      <c r="H11" s="9">
        <f t="shared" si="0"/>
        <v>15</v>
      </c>
      <c r="I11" s="2">
        <v>9</v>
      </c>
      <c r="J11" s="9">
        <f t="shared" si="1"/>
        <v>13.5</v>
      </c>
      <c r="K11" s="2">
        <v>10</v>
      </c>
      <c r="L11" s="9">
        <f t="shared" si="2"/>
        <v>30</v>
      </c>
      <c r="M11" s="2">
        <v>10</v>
      </c>
      <c r="N11" s="9">
        <f t="shared" si="3"/>
        <v>40</v>
      </c>
      <c r="O11" s="2">
        <v>5</v>
      </c>
      <c r="P11" s="9">
        <f t="shared" si="4"/>
        <v>8</v>
      </c>
      <c r="Q11" s="2">
        <v>0</v>
      </c>
      <c r="R11" s="2">
        <f t="shared" si="5"/>
        <v>106.5</v>
      </c>
      <c r="S11" s="9"/>
      <c r="T11" s="9"/>
      <c r="U11" s="10"/>
    </row>
    <row r="12" spans="2:21">
      <c r="B12" s="8"/>
      <c r="C12" s="8"/>
      <c r="D12" s="8"/>
      <c r="E12" s="8"/>
      <c r="F12" s="8" t="s">
        <v>75</v>
      </c>
      <c r="G12" s="2">
        <v>9</v>
      </c>
      <c r="H12" s="9">
        <f t="shared" si="0"/>
        <v>13.5</v>
      </c>
      <c r="I12" s="2">
        <v>8</v>
      </c>
      <c r="J12" s="9">
        <f t="shared" si="1"/>
        <v>12</v>
      </c>
      <c r="K12" s="2">
        <v>8</v>
      </c>
      <c r="L12" s="9">
        <f t="shared" si="2"/>
        <v>24</v>
      </c>
      <c r="M12" s="2">
        <v>9</v>
      </c>
      <c r="N12" s="9">
        <f t="shared" si="3"/>
        <v>36</v>
      </c>
      <c r="O12" s="2">
        <v>5</v>
      </c>
      <c r="P12" s="9">
        <f t="shared" si="4"/>
        <v>8</v>
      </c>
      <c r="Q12" s="2">
        <v>0</v>
      </c>
      <c r="R12" s="2">
        <f t="shared" si="5"/>
        <v>93.5</v>
      </c>
      <c r="S12" s="9"/>
      <c r="T12" s="9"/>
      <c r="U12" s="10"/>
    </row>
    <row r="13" spans="2:21">
      <c r="B13" s="8"/>
      <c r="C13" s="8"/>
      <c r="D13" s="8"/>
      <c r="E13" s="8"/>
      <c r="F13" s="8" t="s">
        <v>40</v>
      </c>
      <c r="G13" s="2">
        <v>10</v>
      </c>
      <c r="H13" s="9">
        <f t="shared" si="0"/>
        <v>15</v>
      </c>
      <c r="I13" s="2">
        <v>9</v>
      </c>
      <c r="J13" s="9">
        <f t="shared" si="1"/>
        <v>13.5</v>
      </c>
      <c r="K13" s="2">
        <v>10</v>
      </c>
      <c r="L13" s="9">
        <f t="shared" si="2"/>
        <v>30</v>
      </c>
      <c r="M13" s="2">
        <v>10</v>
      </c>
      <c r="N13" s="9">
        <f t="shared" si="3"/>
        <v>40</v>
      </c>
      <c r="O13" s="2">
        <v>5</v>
      </c>
      <c r="P13" s="9">
        <f t="shared" si="4"/>
        <v>8</v>
      </c>
      <c r="Q13" s="2">
        <v>0</v>
      </c>
      <c r="R13" s="2">
        <f t="shared" si="5"/>
        <v>106.5</v>
      </c>
      <c r="S13" s="9"/>
      <c r="T13" s="9"/>
      <c r="U13" s="10"/>
    </row>
    <row r="14" spans="2:21">
      <c r="B14" s="8" t="s">
        <v>93</v>
      </c>
      <c r="C14" s="8" t="s">
        <v>80</v>
      </c>
      <c r="D14" s="8" t="s">
        <v>111</v>
      </c>
      <c r="E14" s="8" t="s">
        <v>141</v>
      </c>
      <c r="F14" s="8" t="s">
        <v>140</v>
      </c>
      <c r="G14" s="2">
        <v>9</v>
      </c>
      <c r="H14" s="9">
        <f t="shared" si="0"/>
        <v>13.5</v>
      </c>
      <c r="I14" s="2">
        <v>9</v>
      </c>
      <c r="J14" s="9">
        <f t="shared" si="1"/>
        <v>13.5</v>
      </c>
      <c r="K14" s="2">
        <v>10</v>
      </c>
      <c r="L14" s="9">
        <f t="shared" si="2"/>
        <v>30</v>
      </c>
      <c r="M14" s="2">
        <v>10</v>
      </c>
      <c r="N14" s="9">
        <f t="shared" si="3"/>
        <v>40</v>
      </c>
      <c r="O14" s="2">
        <v>5</v>
      </c>
      <c r="P14" s="9">
        <f t="shared" si="4"/>
        <v>8</v>
      </c>
      <c r="Q14" s="2">
        <v>0</v>
      </c>
      <c r="R14" s="2">
        <f t="shared" si="5"/>
        <v>105</v>
      </c>
      <c r="S14" s="9">
        <f>MIN(R14:R19)</f>
        <v>96.5</v>
      </c>
      <c r="T14" s="9">
        <f>MAX(R14:R19)</f>
        <v>106.5</v>
      </c>
      <c r="U14" s="10">
        <f>(SUM(R14:R19)-S14-T14)/4</f>
        <v>99.725</v>
      </c>
    </row>
    <row r="15" spans="2:21">
      <c r="B15" s="8"/>
      <c r="C15" s="8"/>
      <c r="D15" s="8" t="s">
        <v>35</v>
      </c>
      <c r="E15" s="8" t="s">
        <v>93</v>
      </c>
      <c r="F15" s="8">
        <v>1168438795</v>
      </c>
      <c r="G15" s="2">
        <v>8</v>
      </c>
      <c r="H15" s="9">
        <f t="shared" si="0"/>
        <v>12</v>
      </c>
      <c r="I15" s="2">
        <v>9</v>
      </c>
      <c r="J15" s="9">
        <f t="shared" si="1"/>
        <v>13.5</v>
      </c>
      <c r="K15" s="2">
        <v>9</v>
      </c>
      <c r="L15" s="9">
        <f t="shared" si="2"/>
        <v>27</v>
      </c>
      <c r="M15" s="2">
        <v>9</v>
      </c>
      <c r="N15" s="9">
        <f t="shared" si="3"/>
        <v>36</v>
      </c>
      <c r="O15" s="2">
        <v>5</v>
      </c>
      <c r="P15" s="9">
        <f t="shared" si="4"/>
        <v>8</v>
      </c>
      <c r="Q15" s="2">
        <v>0</v>
      </c>
      <c r="R15" s="2">
        <f t="shared" si="5"/>
        <v>96.5</v>
      </c>
      <c r="S15" s="9"/>
      <c r="T15" s="9"/>
      <c r="U15" s="10"/>
    </row>
    <row r="16" spans="2:21">
      <c r="B16" s="8"/>
      <c r="C16" s="8"/>
      <c r="D16" s="8" t="s">
        <v>35</v>
      </c>
      <c r="E16" s="8" t="s">
        <v>93</v>
      </c>
      <c r="F16" s="8" t="s">
        <v>74</v>
      </c>
      <c r="G16" s="2">
        <v>10</v>
      </c>
      <c r="H16" s="9">
        <f t="shared" si="0"/>
        <v>15</v>
      </c>
      <c r="I16" s="2">
        <v>9</v>
      </c>
      <c r="J16" s="9">
        <f t="shared" si="1"/>
        <v>13.5</v>
      </c>
      <c r="K16" s="2">
        <v>9</v>
      </c>
      <c r="L16" s="9">
        <f t="shared" si="2"/>
        <v>27</v>
      </c>
      <c r="M16" s="2">
        <v>9</v>
      </c>
      <c r="N16" s="9">
        <f t="shared" si="3"/>
        <v>36</v>
      </c>
      <c r="O16" s="2">
        <v>4</v>
      </c>
      <c r="P16" s="9">
        <f t="shared" si="4"/>
        <v>6.4</v>
      </c>
      <c r="Q16" s="2">
        <v>0</v>
      </c>
      <c r="R16" s="2">
        <f t="shared" si="5"/>
        <v>97.9</v>
      </c>
      <c r="S16" s="9"/>
      <c r="T16" s="9"/>
      <c r="U16" s="10"/>
    </row>
    <row r="17" spans="2:21">
      <c r="B17" s="8"/>
      <c r="C17" s="8"/>
      <c r="D17" s="8"/>
      <c r="E17" s="8"/>
      <c r="F17" s="8" t="s">
        <v>75</v>
      </c>
      <c r="G17" s="2">
        <v>9</v>
      </c>
      <c r="H17" s="9">
        <f t="shared" si="0"/>
        <v>13.5</v>
      </c>
      <c r="I17" s="2">
        <v>8</v>
      </c>
      <c r="J17" s="9">
        <f t="shared" si="1"/>
        <v>12</v>
      </c>
      <c r="K17" s="2">
        <v>9</v>
      </c>
      <c r="L17" s="9">
        <f t="shared" si="2"/>
        <v>27</v>
      </c>
      <c r="M17" s="2">
        <v>9</v>
      </c>
      <c r="N17" s="9">
        <f t="shared" si="3"/>
        <v>36</v>
      </c>
      <c r="O17" s="2">
        <v>5</v>
      </c>
      <c r="P17" s="9">
        <f t="shared" si="4"/>
        <v>8</v>
      </c>
      <c r="Q17" s="2">
        <v>0</v>
      </c>
      <c r="R17" s="2">
        <f t="shared" si="5"/>
        <v>96.5</v>
      </c>
      <c r="S17" s="9"/>
      <c r="T17" s="9"/>
      <c r="U17" s="10"/>
    </row>
    <row r="18" spans="2:21">
      <c r="B18" s="8"/>
      <c r="C18" s="8"/>
      <c r="D18" s="8"/>
      <c r="E18" s="8"/>
      <c r="F18" s="8" t="s">
        <v>40</v>
      </c>
      <c r="G18" s="2">
        <v>10</v>
      </c>
      <c r="H18" s="9">
        <f t="shared" si="0"/>
        <v>15</v>
      </c>
      <c r="I18" s="2">
        <v>9</v>
      </c>
      <c r="J18" s="9">
        <f t="shared" si="1"/>
        <v>13.5</v>
      </c>
      <c r="K18" s="2">
        <v>10</v>
      </c>
      <c r="L18" s="9">
        <f t="shared" si="2"/>
        <v>30</v>
      </c>
      <c r="M18" s="2">
        <v>10</v>
      </c>
      <c r="N18" s="9">
        <f t="shared" si="3"/>
        <v>40</v>
      </c>
      <c r="O18" s="2">
        <v>5</v>
      </c>
      <c r="P18" s="9">
        <f t="shared" si="4"/>
        <v>8</v>
      </c>
      <c r="Q18" s="2">
        <v>0</v>
      </c>
      <c r="R18" s="2">
        <f t="shared" si="5"/>
        <v>106.5</v>
      </c>
      <c r="S18" s="9"/>
      <c r="T18" s="9"/>
      <c r="U18" s="10"/>
    </row>
    <row r="19" spans="2:21">
      <c r="B19" s="8"/>
      <c r="C19" s="8"/>
      <c r="D19" s="8"/>
      <c r="E19" s="8"/>
      <c r="F19" s="8" t="s">
        <v>34</v>
      </c>
      <c r="G19" s="2">
        <v>10</v>
      </c>
      <c r="H19" s="9">
        <f t="shared" si="0"/>
        <v>15</v>
      </c>
      <c r="I19" s="2">
        <v>9</v>
      </c>
      <c r="J19" s="9">
        <f t="shared" si="1"/>
        <v>13.5</v>
      </c>
      <c r="K19" s="2">
        <v>9</v>
      </c>
      <c r="L19" s="9">
        <f t="shared" si="2"/>
        <v>27</v>
      </c>
      <c r="M19" s="2">
        <v>9</v>
      </c>
      <c r="N19" s="9">
        <f t="shared" si="3"/>
        <v>36</v>
      </c>
      <c r="O19" s="2">
        <v>5</v>
      </c>
      <c r="P19" s="9">
        <f t="shared" si="4"/>
        <v>8</v>
      </c>
      <c r="Q19" s="2">
        <v>0</v>
      </c>
      <c r="R19" s="2">
        <f t="shared" si="5"/>
        <v>99.5</v>
      </c>
      <c r="S19" s="9"/>
      <c r="T19" s="9"/>
      <c r="U19" s="10"/>
    </row>
    <row r="20" spans="2:21">
      <c r="B20" s="8" t="s">
        <v>112</v>
      </c>
      <c r="C20" s="8" t="s">
        <v>42</v>
      </c>
      <c r="D20" s="8" t="s">
        <v>111</v>
      </c>
      <c r="E20" s="8" t="s">
        <v>141</v>
      </c>
      <c r="F20" s="8" t="s">
        <v>140</v>
      </c>
      <c r="G20" s="2">
        <v>7</v>
      </c>
      <c r="H20" s="9">
        <f>G20*1.5</f>
        <v>10.5</v>
      </c>
      <c r="I20" s="2">
        <v>8</v>
      </c>
      <c r="J20" s="9">
        <f>I20*1.5</f>
        <v>12</v>
      </c>
      <c r="K20" s="2">
        <v>7</v>
      </c>
      <c r="L20" s="9">
        <f>K20*3</f>
        <v>21</v>
      </c>
      <c r="M20" s="2">
        <v>7</v>
      </c>
      <c r="N20" s="9">
        <f>M20*4</f>
        <v>28</v>
      </c>
      <c r="O20" s="2">
        <v>4</v>
      </c>
      <c r="P20" s="9">
        <f>O20*1.6</f>
        <v>6.4</v>
      </c>
      <c r="Q20" s="2">
        <v>0</v>
      </c>
      <c r="R20" s="2">
        <f>H20+J20+L20+N20+P20-Q20</f>
        <v>77.9</v>
      </c>
      <c r="S20" s="9">
        <f>MIN(R20:R25)</f>
        <v>77.9</v>
      </c>
      <c r="T20" s="9">
        <f>MAX(R20:R25)</f>
        <v>96.4</v>
      </c>
      <c r="U20" s="10">
        <f>(SUM(R20:R25)-S20-T20)/4</f>
        <v>83.85</v>
      </c>
    </row>
    <row r="21" spans="2:21">
      <c r="B21" s="8"/>
      <c r="C21" s="8"/>
      <c r="D21" s="8"/>
      <c r="E21" s="8"/>
      <c r="F21" s="8">
        <v>1168438795</v>
      </c>
      <c r="G21" s="2">
        <v>8</v>
      </c>
      <c r="H21" s="9">
        <f>G21*1.5</f>
        <v>12</v>
      </c>
      <c r="I21" s="2">
        <v>8</v>
      </c>
      <c r="J21" s="9">
        <f>I21*1.5</f>
        <v>12</v>
      </c>
      <c r="K21" s="2">
        <v>7</v>
      </c>
      <c r="L21" s="9">
        <f>K21*3</f>
        <v>21</v>
      </c>
      <c r="M21" s="2">
        <v>7</v>
      </c>
      <c r="N21" s="9">
        <f>M21*4</f>
        <v>28</v>
      </c>
      <c r="O21" s="2">
        <v>4</v>
      </c>
      <c r="P21" s="9">
        <f>O21*1.6</f>
        <v>6.4</v>
      </c>
      <c r="Q21" s="2">
        <v>0</v>
      </c>
      <c r="R21" s="2">
        <f>H21+J21+L21+N21+P21-Q21</f>
        <v>79.4</v>
      </c>
      <c r="S21" s="9"/>
      <c r="T21" s="9"/>
      <c r="U21" s="10"/>
    </row>
    <row r="22" spans="2:21">
      <c r="B22" s="8"/>
      <c r="C22" s="8"/>
      <c r="D22" s="8"/>
      <c r="E22" s="8"/>
      <c r="F22" s="8" t="s">
        <v>74</v>
      </c>
      <c r="G22" s="2">
        <v>9</v>
      </c>
      <c r="H22" s="9">
        <f>G22*1.5</f>
        <v>13.5</v>
      </c>
      <c r="I22" s="2">
        <v>7</v>
      </c>
      <c r="J22" s="9">
        <f>I22*1.5</f>
        <v>10.5</v>
      </c>
      <c r="K22" s="2">
        <v>8</v>
      </c>
      <c r="L22" s="9">
        <f>K22*3</f>
        <v>24</v>
      </c>
      <c r="M22" s="2">
        <v>8</v>
      </c>
      <c r="N22" s="9">
        <f>M22*4</f>
        <v>32</v>
      </c>
      <c r="O22" s="2">
        <v>3</v>
      </c>
      <c r="P22" s="9">
        <f>O22*1.6</f>
        <v>4.8</v>
      </c>
      <c r="Q22" s="2">
        <v>0</v>
      </c>
      <c r="R22" s="2">
        <f>H22+J22+L22+N22+P22-Q22</f>
        <v>84.8</v>
      </c>
      <c r="S22" s="9"/>
      <c r="T22" s="9"/>
      <c r="U22" s="10"/>
    </row>
    <row r="23" spans="2:21">
      <c r="B23" s="8"/>
      <c r="C23" s="8"/>
      <c r="D23" s="8"/>
      <c r="E23" s="8"/>
      <c r="F23" s="8" t="s">
        <v>75</v>
      </c>
      <c r="G23" s="2">
        <v>8</v>
      </c>
      <c r="H23" s="9">
        <f>G23*1.5</f>
        <v>12</v>
      </c>
      <c r="I23" s="2">
        <v>7</v>
      </c>
      <c r="J23" s="9">
        <f>I23*1.5</f>
        <v>10.5</v>
      </c>
      <c r="K23" s="2">
        <v>7</v>
      </c>
      <c r="L23" s="9">
        <f>K23*3</f>
        <v>21</v>
      </c>
      <c r="M23" s="2">
        <v>8</v>
      </c>
      <c r="N23" s="9">
        <f>M23*4</f>
        <v>32</v>
      </c>
      <c r="O23" s="2">
        <v>3</v>
      </c>
      <c r="P23" s="9">
        <f>O23*1.6</f>
        <v>4.8</v>
      </c>
      <c r="Q23" s="2">
        <v>0</v>
      </c>
      <c r="R23" s="2">
        <f>H23+J23+L23+N23+P23-Q23</f>
        <v>80.3</v>
      </c>
      <c r="S23" s="9"/>
      <c r="T23" s="9"/>
      <c r="U23" s="10"/>
    </row>
    <row r="24" spans="2:21">
      <c r="B24" s="8"/>
      <c r="C24" s="8"/>
      <c r="D24" s="8"/>
      <c r="E24" s="8"/>
      <c r="F24" s="8" t="s">
        <v>40</v>
      </c>
      <c r="G24" s="2">
        <v>10</v>
      </c>
      <c r="H24" s="9">
        <f>G24*1.5</f>
        <v>15</v>
      </c>
      <c r="I24" s="2">
        <v>8</v>
      </c>
      <c r="J24" s="9">
        <f>I24*1.5</f>
        <v>12</v>
      </c>
      <c r="K24" s="2">
        <v>9</v>
      </c>
      <c r="L24" s="9">
        <f>K24*3</f>
        <v>27</v>
      </c>
      <c r="M24" s="2">
        <v>9</v>
      </c>
      <c r="N24" s="9">
        <f>M24*4</f>
        <v>36</v>
      </c>
      <c r="O24" s="2">
        <v>4</v>
      </c>
      <c r="P24" s="9">
        <f>O24*1.6</f>
        <v>6.4</v>
      </c>
      <c r="Q24" s="2">
        <v>0</v>
      </c>
      <c r="R24" s="2">
        <f>H24+J24+L24+N24+P24-Q24</f>
        <v>96.4</v>
      </c>
      <c r="S24" s="9"/>
      <c r="T24" s="9"/>
      <c r="U24" s="10"/>
    </row>
    <row r="25" spans="2:21">
      <c r="B25" s="8"/>
      <c r="C25" s="8"/>
      <c r="D25" s="8"/>
      <c r="E25" s="8"/>
      <c r="F25" s="8" t="s">
        <v>34</v>
      </c>
      <c r="G25" s="2">
        <v>9</v>
      </c>
      <c r="H25" s="9">
        <f>G25*1.5</f>
        <v>13.5</v>
      </c>
      <c r="I25" s="2">
        <v>8</v>
      </c>
      <c r="J25" s="9">
        <f>I25*1.5</f>
        <v>12</v>
      </c>
      <c r="K25" s="2">
        <v>9</v>
      </c>
      <c r="L25" s="9">
        <f>K25*3</f>
        <v>27</v>
      </c>
      <c r="M25" s="2">
        <v>8</v>
      </c>
      <c r="N25" s="9">
        <f>M25*4</f>
        <v>32</v>
      </c>
      <c r="O25" s="2">
        <v>4</v>
      </c>
      <c r="P25" s="9">
        <f>O25*1.6</f>
        <v>6.4</v>
      </c>
      <c r="Q25" s="2">
        <v>0</v>
      </c>
      <c r="R25" s="2">
        <f>H25+J25+L25+N25+P25-Q25</f>
        <v>90.9</v>
      </c>
      <c r="S25" s="9"/>
      <c r="T25" s="9"/>
      <c r="U25" s="10"/>
    </row>
    <row r="26" spans="2:21">
      <c r="B26" s="8" t="s">
        <v>108</v>
      </c>
      <c r="C26" s="8" t="s">
        <v>84</v>
      </c>
      <c r="D26" s="8" t="s">
        <v>111</v>
      </c>
      <c r="E26" s="8" t="s">
        <v>141</v>
      </c>
      <c r="F26" s="8" t="s">
        <v>140</v>
      </c>
      <c r="G26" s="2">
        <v>7</v>
      </c>
      <c r="H26" s="9">
        <f>G26*1.5</f>
        <v>10.5</v>
      </c>
      <c r="I26" s="2">
        <v>8</v>
      </c>
      <c r="J26" s="9">
        <f>I26*1.5</f>
        <v>12</v>
      </c>
      <c r="K26" s="2">
        <v>8</v>
      </c>
      <c r="L26" s="9">
        <f>K26*3</f>
        <v>24</v>
      </c>
      <c r="M26" s="2">
        <v>8</v>
      </c>
      <c r="N26" s="9">
        <f>M26*4</f>
        <v>32</v>
      </c>
      <c r="O26" s="2">
        <v>3</v>
      </c>
      <c r="P26" s="9">
        <f>O26*1.6</f>
        <v>4.8</v>
      </c>
      <c r="Q26" s="2">
        <v>0</v>
      </c>
      <c r="R26" s="2">
        <f>H26+J26+L26+N26+P26-Q26</f>
        <v>83.3</v>
      </c>
      <c r="S26" s="9">
        <f>MIN(R26:R31)</f>
        <v>56.1</v>
      </c>
      <c r="T26" s="9">
        <f>MAX(R26:R31)</f>
        <v>86.3</v>
      </c>
      <c r="U26" s="10">
        <f>(SUM(R26:R31)-S26-T26)/4</f>
        <v>75.15</v>
      </c>
    </row>
    <row r="27" spans="2:21">
      <c r="B27" s="8"/>
      <c r="C27" s="8"/>
      <c r="D27" s="8"/>
      <c r="E27" s="8"/>
      <c r="F27" s="8">
        <v>1168438795</v>
      </c>
      <c r="G27" s="2">
        <v>7</v>
      </c>
      <c r="H27" s="9">
        <f>G27*1.5</f>
        <v>10.5</v>
      </c>
      <c r="I27" s="2">
        <v>8</v>
      </c>
      <c r="J27" s="9">
        <f>I27*1.5</f>
        <v>12</v>
      </c>
      <c r="K27" s="2">
        <v>7</v>
      </c>
      <c r="L27" s="9">
        <f>K27*3</f>
        <v>21</v>
      </c>
      <c r="M27" s="2">
        <v>6</v>
      </c>
      <c r="N27" s="9">
        <f>M27*4</f>
        <v>24</v>
      </c>
      <c r="O27" s="2">
        <v>1</v>
      </c>
      <c r="P27" s="9">
        <f>O27*1.6</f>
        <v>1.6</v>
      </c>
      <c r="Q27" s="2">
        <v>0</v>
      </c>
      <c r="R27" s="2">
        <f>H27+J27+L27+N27+P27-Q27</f>
        <v>69.1</v>
      </c>
      <c r="S27" s="9"/>
      <c r="T27" s="9"/>
      <c r="U27" s="10"/>
    </row>
    <row r="28" spans="2:21">
      <c r="B28" s="8"/>
      <c r="C28" s="8"/>
      <c r="D28" s="8"/>
      <c r="E28" s="8"/>
      <c r="F28" s="8" t="s">
        <v>74</v>
      </c>
      <c r="G28" s="2">
        <v>7</v>
      </c>
      <c r="H28" s="9">
        <f>G28*1.5</f>
        <v>10.5</v>
      </c>
      <c r="I28" s="2">
        <v>6</v>
      </c>
      <c r="J28" s="9">
        <f>I28*1.5</f>
        <v>9</v>
      </c>
      <c r="K28" s="2">
        <v>5</v>
      </c>
      <c r="L28" s="9">
        <f>K28*3</f>
        <v>15</v>
      </c>
      <c r="M28" s="2">
        <v>5</v>
      </c>
      <c r="N28" s="9">
        <f>M28*4</f>
        <v>20</v>
      </c>
      <c r="O28" s="2">
        <v>1</v>
      </c>
      <c r="P28" s="9">
        <f>O28*1.6</f>
        <v>1.6</v>
      </c>
      <c r="Q28" s="2">
        <v>0</v>
      </c>
      <c r="R28" s="2">
        <f>H28+J28+L28+N28+P28-Q28</f>
        <v>56.1</v>
      </c>
      <c r="S28" s="9"/>
      <c r="T28" s="9"/>
      <c r="U28" s="10"/>
    </row>
    <row r="29" spans="2:21">
      <c r="B29" s="8"/>
      <c r="C29" s="8"/>
      <c r="D29" s="8"/>
      <c r="E29" s="8"/>
      <c r="F29" s="8" t="s">
        <v>75</v>
      </c>
      <c r="G29" s="2">
        <v>8</v>
      </c>
      <c r="H29" s="9">
        <f>G29*1.5</f>
        <v>12</v>
      </c>
      <c r="I29" s="2">
        <v>8</v>
      </c>
      <c r="J29" s="9">
        <f>I29*1.5</f>
        <v>12</v>
      </c>
      <c r="K29" s="2">
        <v>8</v>
      </c>
      <c r="L29" s="9">
        <f>K29*3</f>
        <v>24</v>
      </c>
      <c r="M29" s="2">
        <v>7</v>
      </c>
      <c r="N29" s="9">
        <f>M29*4</f>
        <v>28</v>
      </c>
      <c r="O29" s="2">
        <v>0</v>
      </c>
      <c r="P29" s="9">
        <f>O29*1.6</f>
        <v>0</v>
      </c>
      <c r="Q29" s="2">
        <v>0</v>
      </c>
      <c r="R29" s="2">
        <f>H29+J29+L29+N29+P29-Q29</f>
        <v>76</v>
      </c>
      <c r="S29" s="9"/>
      <c r="T29" s="9"/>
      <c r="U29" s="10"/>
    </row>
    <row r="30" spans="2:21">
      <c r="B30" s="8"/>
      <c r="C30" s="8"/>
      <c r="D30" s="8"/>
      <c r="E30" s="8"/>
      <c r="F30" s="8" t="s">
        <v>40</v>
      </c>
      <c r="G30" s="2">
        <v>8</v>
      </c>
      <c r="H30" s="9">
        <f>G30*1.5</f>
        <v>12</v>
      </c>
      <c r="I30" s="2">
        <v>8</v>
      </c>
      <c r="J30" s="9">
        <f>I30*1.5</f>
        <v>12</v>
      </c>
      <c r="K30" s="2">
        <v>7</v>
      </c>
      <c r="L30" s="9">
        <f>K30*3</f>
        <v>21</v>
      </c>
      <c r="M30" s="2">
        <v>6</v>
      </c>
      <c r="N30" s="9">
        <f>M30*4</f>
        <v>24</v>
      </c>
      <c r="O30" s="2">
        <v>2</v>
      </c>
      <c r="P30" s="9">
        <f>O30*1.6</f>
        <v>3.2</v>
      </c>
      <c r="Q30" s="2">
        <v>0</v>
      </c>
      <c r="R30" s="2">
        <f>H30+J30+L30+N30+P30-Q30</f>
        <v>72.2</v>
      </c>
      <c r="S30" s="9"/>
      <c r="T30" s="9"/>
      <c r="U30" s="10"/>
    </row>
    <row r="31" spans="2:21">
      <c r="B31" s="8"/>
      <c r="C31" s="8"/>
      <c r="D31" s="8"/>
      <c r="E31" s="8"/>
      <c r="F31" s="8" t="s">
        <v>34</v>
      </c>
      <c r="G31" s="2">
        <v>8</v>
      </c>
      <c r="H31" s="9">
        <f>G31*1.5</f>
        <v>12</v>
      </c>
      <c r="I31" s="2">
        <v>9</v>
      </c>
      <c r="J31" s="9">
        <f>I31*1.5</f>
        <v>13.5</v>
      </c>
      <c r="K31" s="2">
        <v>8</v>
      </c>
      <c r="L31" s="9">
        <f>K31*3</f>
        <v>24</v>
      </c>
      <c r="M31" s="2">
        <v>8</v>
      </c>
      <c r="N31" s="9">
        <f>M31*4</f>
        <v>32</v>
      </c>
      <c r="O31" s="2">
        <v>3</v>
      </c>
      <c r="P31" s="9">
        <f>O31*1.6</f>
        <v>4.8</v>
      </c>
      <c r="Q31" s="2">
        <v>0</v>
      </c>
      <c r="R31" s="2">
        <f>H31+J31+L31+N31+P31-Q31</f>
        <v>86.3</v>
      </c>
      <c r="S31" s="9"/>
      <c r="T31" s="9"/>
      <c r="U31" s="10"/>
    </row>
  </sheetData>
  <mergeCells count="36">
    <mergeCell ref="B2:U2"/>
    <mergeCell ref="B4:B8"/>
    <mergeCell ref="B9:B13"/>
    <mergeCell ref="B14:B19"/>
    <mergeCell ref="B20:B25"/>
    <mergeCell ref="B26:B31"/>
    <mergeCell ref="C4:C8"/>
    <mergeCell ref="C9:C13"/>
    <mergeCell ref="C14:C19"/>
    <mergeCell ref="C20:C25"/>
    <mergeCell ref="C26:C31"/>
    <mergeCell ref="D4:D8"/>
    <mergeCell ref="D9:D13"/>
    <mergeCell ref="D14:D19"/>
    <mergeCell ref="D20:D25"/>
    <mergeCell ref="D26:D31"/>
    <mergeCell ref="E4:E8"/>
    <mergeCell ref="E9:E13"/>
    <mergeCell ref="E14:E19"/>
    <mergeCell ref="E20:E25"/>
    <mergeCell ref="E26:E31"/>
    <mergeCell ref="S4:S8"/>
    <mergeCell ref="S9:S13"/>
    <mergeCell ref="S14:S19"/>
    <mergeCell ref="S20:S25"/>
    <mergeCell ref="S26:S31"/>
    <mergeCell ref="T4:T8"/>
    <mergeCell ref="T9:T13"/>
    <mergeCell ref="T14:T19"/>
    <mergeCell ref="T20:T25"/>
    <mergeCell ref="T26:T31"/>
    <mergeCell ref="U4:U8"/>
    <mergeCell ref="U9:U13"/>
    <mergeCell ref="U14:U19"/>
    <mergeCell ref="U20:U25"/>
    <mergeCell ref="U26:U3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赛程</vt:lpstr>
      <vt:lpstr>热身赛赛况</vt:lpstr>
      <vt:lpstr>热身赛明细表</vt:lpstr>
      <vt:lpstr>资格赛赛况</vt:lpstr>
      <vt:lpstr>资格赛明细表</vt:lpstr>
      <vt:lpstr>正赛赛况</vt:lpstr>
      <vt:lpstr>正赛第一题明细</vt:lpstr>
      <vt:lpstr>正赛第二题明细</vt:lpstr>
      <vt:lpstr>正赛第三题明细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Dream_Traveller</dc:creator>
  <cp:lastModifiedBy>Fahlee</cp:lastModifiedBy>
  <dcterms:created xsi:type="dcterms:W3CDTF">2022-02-05T21:11:00Z</dcterms:created>
  <dcterms:modified xsi:type="dcterms:W3CDTF">2026-08-16T06:32:02Z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3bae894c-fa3c-41fe-b62e-c2030d1cd5e1</vt:lpwstr>
  </property>
  <property fmtid="{D5CDD505-2E9C-101B-9397-08002B2CF9AE}" pid="3" name="KSOProductBuildVer">
    <vt:lpwstr>2052-12.1.0.28043</vt:lpwstr>
  </property>
  <property fmtid="{D5CDD505-2E9C-101B-9397-08002B2CF9AE}" pid="4" name="ICV">
    <vt:lpwstr>408CBD9A179349DD9C7FF845273AB6E7_12</vt:lpwstr>
  </property>
  <property fmtid="{D5CDD505-2E9C-101B-9397-08002B2CF9AE}" pid="5" name="CalculationRule">
    <vt:i4>0</vt:i4>
  </property>
</Properties>
</file>